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5480" windowHeight="5952" activeTab="1"/>
  </bookViews>
  <sheets>
    <sheet name="Overview" sheetId="1" r:id="rId1"/>
    <sheet name="Ships Log" sheetId="2" r:id="rId2"/>
    <sheet name="Chart" sheetId="3" r:id="rId3"/>
  </sheets>
  <definedNames/>
  <calcPr fullCalcOnLoad="1"/>
</workbook>
</file>

<file path=xl/sharedStrings.xml><?xml version="1.0" encoding="utf-8"?>
<sst xmlns="http://schemas.openxmlformats.org/spreadsheetml/2006/main" count="132" uniqueCount="110">
  <si>
    <r>
      <t xml:space="preserve">Speed:  </t>
    </r>
    <r>
      <rPr>
        <sz val="10"/>
        <rFont val="Arial"/>
        <family val="0"/>
      </rPr>
      <t>This is the estimated average speed through the water during the interval of the log entry.</t>
    </r>
  </si>
  <si>
    <r>
      <t xml:space="preserve">App WD: </t>
    </r>
    <r>
      <rPr>
        <sz val="10"/>
        <rFont val="Arial"/>
        <family val="0"/>
      </rPr>
      <t xml:space="preserve"> This is the estimated average apparent wind direction during the interval of the log entry.  The apparent wind direction is in degrees from dead ahead (0 - 180).  Record the value as position when one one tack and negative when on the other tack.  For example an apparent wind of 150 degrees on starboard tack might be recorded as 150, while an apparent wind of 35 degrees on port tack would be recorded as -35.  It does not matter which tack is negative and which is positive as long as you are consistent throughout the log.</t>
    </r>
  </si>
  <si>
    <r>
      <t xml:space="preserve">App WS: </t>
    </r>
    <r>
      <rPr>
        <sz val="10"/>
        <rFont val="Arial"/>
        <family val="0"/>
      </rPr>
      <t>This is the estimated average wind speed during the interval of the log entry.</t>
    </r>
  </si>
  <si>
    <r>
      <t xml:space="preserve">Comments: </t>
    </r>
    <r>
      <rPr>
        <sz val="10"/>
        <rFont val="Arial"/>
        <family val="0"/>
      </rPr>
      <t xml:space="preserve"> A brief description of why the log entry was entered.  If the log is a scheduled entry (e.g., watch change) there is no need enter a comment, but if the log has been taken because some condition has changed significantly (e.g, course change) then an explanation should be made.</t>
    </r>
  </si>
  <si>
    <t>Explanation of calculated values:</t>
  </si>
  <si>
    <t>In protected (yellow) areas of the log sheet are calculated log values.  These values are automatically generated by the spreadsheet based on the values your enter into the log.</t>
  </si>
  <si>
    <r>
      <t xml:space="preserve">At the top of the work sheet there are two calculated values, the </t>
    </r>
    <r>
      <rPr>
        <b/>
        <i/>
        <u val="single"/>
        <sz val="10"/>
        <rFont val="Arial"/>
        <family val="2"/>
      </rPr>
      <t>Current Time</t>
    </r>
    <r>
      <rPr>
        <sz val="10"/>
        <rFont val="Arial"/>
        <family val="0"/>
      </rPr>
      <t xml:space="preserve"> and </t>
    </r>
    <r>
      <rPr>
        <b/>
        <i/>
        <u val="single"/>
        <sz val="10"/>
        <rFont val="Arial"/>
        <family val="2"/>
      </rPr>
      <t>Estimated Position</t>
    </r>
    <r>
      <rPr>
        <sz val="10"/>
        <rFont val="Arial"/>
        <family val="0"/>
      </rPr>
      <t>.</t>
    </r>
  </si>
  <si>
    <r>
      <t>Current Time:</t>
    </r>
    <r>
      <rPr>
        <sz val="10"/>
        <rFont val="Arial"/>
        <family val="0"/>
      </rPr>
      <t xml:space="preserve">  This is the date and time set in your computer</t>
    </r>
  </si>
  <si>
    <r>
      <t>UTC Correction:</t>
    </r>
    <r>
      <rPr>
        <sz val="10"/>
        <rFont val="Arial"/>
        <family val="0"/>
      </rPr>
      <t xml:space="preserve">  Enter the difference in hours between the time in your computer and Universal Coordinated Time (Greenwhich Mean Time, Zulu, etc.).  Use this cell if your are reporting UTC for the time in each log entry (recommended).  If you are using the computer time (i.e., you've set your computer time to UTC or you are using local time)  leave this cell blank or enter zero (0).</t>
    </r>
  </si>
  <si>
    <t>On each log entry row the spreadsheet calculates the following log values:</t>
  </si>
  <si>
    <r>
      <t xml:space="preserve">Distance: </t>
    </r>
    <r>
      <rPr>
        <sz val="10"/>
        <rFont val="Arial"/>
        <family val="0"/>
      </rPr>
      <t xml:space="preserve"> The spreadsheet calculates the distance covered since the last log record.</t>
    </r>
  </si>
  <si>
    <r>
      <t xml:space="preserve">Log: </t>
    </r>
    <r>
      <rPr>
        <sz val="10"/>
        <rFont val="Arial"/>
        <family val="0"/>
      </rPr>
      <t xml:space="preserve"> If you do not enter a log value in the unprotected area the spreadsheet will calculate a log value by adding the Distance value to the </t>
    </r>
    <r>
      <rPr>
        <b/>
        <i/>
        <u val="single"/>
        <sz val="10"/>
        <rFont val="Arial"/>
        <family val="2"/>
      </rPr>
      <t>Log</t>
    </r>
    <r>
      <rPr>
        <sz val="10"/>
        <rFont val="Arial"/>
        <family val="0"/>
      </rPr>
      <t xml:space="preserve"> value of the previous record.</t>
    </r>
  </si>
  <si>
    <r>
      <t>Time:</t>
    </r>
    <r>
      <rPr>
        <sz val="10"/>
        <rFont val="Arial"/>
        <family val="0"/>
      </rPr>
      <t xml:space="preserve">  The spreadsheet calculates the time (hours:minutes:seconds) since the last log entery.</t>
    </r>
  </si>
  <si>
    <r>
      <t>Speed:</t>
    </r>
    <r>
      <rPr>
        <sz val="10"/>
        <rFont val="Arial"/>
        <family val="0"/>
      </rPr>
      <t xml:space="preserve">  If your do not enter a speed value in the unprotected area, the spreadsheet will calculate your average speed using the coordinates of this and the previous log record.</t>
    </r>
  </si>
  <si>
    <r>
      <t>24 Hour Run:</t>
    </r>
    <r>
      <rPr>
        <sz val="10"/>
        <rFont val="Arial"/>
        <family val="0"/>
      </rPr>
      <t xml:space="preserve">  The spreadsheet calculates an estimate of the distance covered in the 24 hour period ending at the time of this log record.  This is a very rough estimate derived by calculating the average speed from the latest record that is more than 24 hours prior to this record and interpolating the distance covered in 24 hours at that speed.  If you have made significant course changes in that 24 hour period, this calculation will have little value.</t>
    </r>
  </si>
  <si>
    <r>
      <t>Latitude:</t>
    </r>
    <r>
      <rPr>
        <sz val="10"/>
        <rFont val="Arial"/>
        <family val="0"/>
      </rPr>
      <t xml:space="preserve">  If you do not enter a latitude and longitude in the unprotected area of the record, the spreadsheet will calculate your current position using the course and log values entered and the previous log record.</t>
    </r>
  </si>
  <si>
    <r>
      <t>Longitude:</t>
    </r>
    <r>
      <rPr>
        <sz val="10"/>
        <rFont val="Arial"/>
        <family val="0"/>
      </rPr>
      <t xml:space="preserve"> If you do not enter a latitude and longitude in the unprotected area of the record, the spreadsheet will calculate your current position using the course and log values entered and the previous log record.</t>
    </r>
  </si>
  <si>
    <r>
      <t>Distance Made Good:</t>
    </r>
    <r>
      <rPr>
        <sz val="10"/>
        <rFont val="Arial"/>
        <family val="0"/>
      </rPr>
      <t xml:space="preserve">  The spreadsheet calculates the distance covered directly toward the destination.</t>
    </r>
  </si>
  <si>
    <r>
      <t>DMG Ratio:</t>
    </r>
    <r>
      <rPr>
        <sz val="10"/>
        <rFont val="Arial"/>
        <family val="0"/>
      </rPr>
      <t xml:space="preserve">  The spreadsheet calculates the ratio of the DMG to the actual distance (log value) reported in this log record.  The closer the ratio is one (1) the closer you are to heading directly toward your destination.  A negative ratio means you are heading away from your destination.</t>
    </r>
  </si>
  <si>
    <r>
      <t>ETA:</t>
    </r>
    <r>
      <rPr>
        <sz val="10"/>
        <rFont val="Arial"/>
        <family val="0"/>
      </rPr>
      <t xml:space="preserve">  The spreadsheet calculates an Estimated Time of Arrival at your destination based on the </t>
    </r>
    <r>
      <rPr>
        <b/>
        <i/>
        <u val="single"/>
        <sz val="10"/>
        <rFont val="Arial"/>
        <family val="2"/>
      </rPr>
      <t xml:space="preserve">Dist to Dest </t>
    </r>
    <r>
      <rPr>
        <sz val="10"/>
        <rFont val="Arial"/>
        <family val="0"/>
      </rPr>
      <t>value and speed reported in this log record.  This ETA is earliest you should expect to arrive assuming you can head directly toward your destination and maintain the current boat speed.</t>
    </r>
  </si>
  <si>
    <t>ETA</t>
  </si>
  <si>
    <t>This is an Excel Template to generate a blank log record that can be used to record navigational information on a voyage.  This template was developed by John Stevenson for his own use and is provided to others with no representation as to whether it is suitable or reliable for navigation purposes or any other use.  Anyone using this template does at their own risk.</t>
  </si>
  <si>
    <r>
      <t>Log:</t>
    </r>
    <r>
      <rPr>
        <sz val="10"/>
        <rFont val="Arial"/>
        <family val="0"/>
      </rPr>
      <t xml:space="preserve"> The cummulative mileage at the time of the log entry.  This normally is the log value from the knotmeter or GPS, but it also could be an estimate based on the vessel's speed and the period of time covered by the log entry (I.e., the time since the previous entry).</t>
    </r>
  </si>
  <si>
    <t>AVERAGE</t>
  </si>
  <si>
    <t>Calculated Values</t>
  </si>
  <si>
    <t>24 Hour</t>
  </si>
  <si>
    <t>DATE</t>
  </si>
  <si>
    <t>TIME</t>
  </si>
  <si>
    <t>LATITUDE</t>
  </si>
  <si>
    <t>LONGITUDE</t>
  </si>
  <si>
    <t>LOG</t>
  </si>
  <si>
    <t>COURSE</t>
  </si>
  <si>
    <t>SPEED</t>
  </si>
  <si>
    <t>APP WD</t>
  </si>
  <si>
    <t>APP WS</t>
  </si>
  <si>
    <t>Comments</t>
  </si>
  <si>
    <t>Course</t>
  </si>
  <si>
    <t>Distance</t>
  </si>
  <si>
    <t>Log</t>
  </si>
  <si>
    <t>Time</t>
  </si>
  <si>
    <t>Speed</t>
  </si>
  <si>
    <t>Run</t>
  </si>
  <si>
    <t>To use this form, first save this workbook as a template on your PC.  Then when you wish to generate a blank form within Excel, select File/New from the Excel menu bar.  This will generate a dialog box or frame (depending on the version of Excel) which allows you to select the Ships Log as the template for a workbook.  Select the Ships Log template and a workbook with a blank log will be generated.  Save this workbook as your log and you can begin to record navigational information.</t>
  </si>
  <si>
    <t>Each log record is entered on a single line in the unprotected area of the log worksheet.  The protected area is highlighted in yellow, and contains calculated values derived from the log records entered.</t>
  </si>
  <si>
    <t>The Log worksheet allows you to record a number of pieces of information on the progress of the vessel and the conditions encountered.  The interval between records can be whatever is appropriate for the crew, ship and voyage.  Always enter the fist log record in the first blank row below the column header.  Also enter each subsequent log record on the row immediately below the previous entry.  Do not skip a row as it will throw off the calculations performed on the worksheet.</t>
  </si>
  <si>
    <t>The Log worksheet provides colums to record the following information</t>
  </si>
  <si>
    <t>Maximum</t>
  </si>
  <si>
    <t>Minimum</t>
  </si>
  <si>
    <t>Average</t>
  </si>
  <si>
    <t>DESTINATION</t>
  </si>
  <si>
    <t>DEPARTURE</t>
  </si>
  <si>
    <t>NAME</t>
  </si>
  <si>
    <t>Latitude</t>
  </si>
  <si>
    <t>Longitude</t>
  </si>
  <si>
    <t>Date</t>
  </si>
  <si>
    <t>Made Good</t>
  </si>
  <si>
    <t>DMG</t>
  </si>
  <si>
    <t>Ratio</t>
  </si>
  <si>
    <t>Dist</t>
  </si>
  <si>
    <t>There are two types of log entries that can be made - DR or Fix.  The type is determined by whether or not you enter a latitude and longitude into the log record.  If the position is entered, the log assumes this is a fixed position and calculates the course, speed and distance traveled from the last positioin entered.  If no position coordinates are entered, log assumes you are entering a DR record and will calculate the DR coordinates from the course and log entry values based on the previous log position report (DR or Fix).</t>
  </si>
  <si>
    <t>The two types of records and be intermingled on the log.  If you have a working GPS, most likely you will be entering Fix log records.  Without a GPS you will likely be entering DR records until you are able to fix your position via a celestial sight or another ship.</t>
  </si>
  <si>
    <t>Current Time:</t>
  </si>
  <si>
    <t>UTC Correction:</t>
  </si>
  <si>
    <t>hours</t>
  </si>
  <si>
    <t>Lat:</t>
  </si>
  <si>
    <t>Lon:</t>
  </si>
  <si>
    <t>Estimated Position</t>
  </si>
  <si>
    <r>
      <t xml:space="preserve">Estimated Position:  </t>
    </r>
    <r>
      <rPr>
        <sz val="10"/>
        <rFont val="Arial"/>
        <family val="2"/>
      </rPr>
      <t xml:space="preserve">These cells display the calculated latitude and longitude at the time displayed in the </t>
    </r>
    <r>
      <rPr>
        <b/>
        <i/>
        <u val="single"/>
        <sz val="10"/>
        <rFont val="Arial"/>
        <family val="2"/>
      </rPr>
      <t>Current Time</t>
    </r>
    <r>
      <rPr>
        <sz val="10"/>
        <rFont val="Arial"/>
        <family val="2"/>
      </rPr>
      <t xml:space="preserve"> cell.  These values are an extrapolation from the position, course and speed of the last long entry.  The spreadsheet continuously updates these cells until a date of arrival is entered in the </t>
    </r>
    <r>
      <rPr>
        <b/>
        <i/>
        <u val="single"/>
        <sz val="10"/>
        <rFont val="Arial"/>
        <family val="2"/>
      </rPr>
      <t>Destination</t>
    </r>
    <r>
      <rPr>
        <sz val="10"/>
        <rFont val="Arial"/>
        <family val="2"/>
      </rPr>
      <t xml:space="preserve"> entry.</t>
    </r>
  </si>
  <si>
    <r>
      <t xml:space="preserve">At the top of the log sheet you can enter your </t>
    </r>
    <r>
      <rPr>
        <b/>
        <i/>
        <u val="single"/>
        <sz val="10"/>
        <rFont val="Arial"/>
        <family val="2"/>
      </rPr>
      <t>Departure</t>
    </r>
    <r>
      <rPr>
        <sz val="10"/>
        <rFont val="Arial"/>
        <family val="0"/>
      </rPr>
      <t xml:space="preserve"> and </t>
    </r>
    <r>
      <rPr>
        <b/>
        <i/>
        <u val="single"/>
        <sz val="10"/>
        <rFont val="Arial"/>
        <family val="2"/>
      </rPr>
      <t>Destination</t>
    </r>
    <r>
      <rPr>
        <sz val="10"/>
        <rFont val="Arial"/>
        <family val="0"/>
      </rPr>
      <t xml:space="preserve"> coordinates and time.  The log uses the destination coordinates to calculate the distance to the destination and your Estimated Time of Arrival (ETS).  More explanation on these calculated values is provided below.</t>
    </r>
  </si>
  <si>
    <t>To Destination</t>
  </si>
  <si>
    <r>
      <t>To Destination:</t>
    </r>
    <r>
      <rPr>
        <sz val="10"/>
        <rFont val="Arial"/>
        <family val="2"/>
      </rPr>
      <t xml:space="preserve"> </t>
    </r>
  </si>
  <si>
    <r>
      <t>Course:</t>
    </r>
    <r>
      <rPr>
        <sz val="10"/>
        <rFont val="Arial"/>
        <family val="2"/>
      </rPr>
      <t xml:space="preserve"> The spreadsheet calculates the true course from the position in this log entry to your destination</t>
    </r>
  </si>
  <si>
    <r>
      <t>Dist</t>
    </r>
    <r>
      <rPr>
        <sz val="10"/>
        <rFont val="Arial"/>
        <family val="0"/>
      </rPr>
      <t>:  The spreadsheet calculates the distance from the position in this log entry to your destination.</t>
    </r>
  </si>
  <si>
    <r>
      <t xml:space="preserve">Course:  </t>
    </r>
    <r>
      <rPr>
        <sz val="10"/>
        <rFont val="Arial"/>
        <family val="0"/>
      </rPr>
      <t xml:space="preserve">If you do not enter a course in the unprotected area of the log record, the spreadsheet calculates a </t>
    </r>
    <r>
      <rPr>
        <i/>
        <u val="single"/>
        <sz val="10"/>
        <rFont val="Arial"/>
        <family val="2"/>
      </rPr>
      <t>true</t>
    </r>
    <r>
      <rPr>
        <sz val="10"/>
        <rFont val="Arial"/>
        <family val="0"/>
      </rPr>
      <t xml:space="preserve"> course using the coordinates of this and the previous log record.</t>
    </r>
  </si>
  <si>
    <r>
      <t xml:space="preserve">Course:  </t>
    </r>
    <r>
      <rPr>
        <sz val="10"/>
        <rFont val="Arial"/>
        <family val="0"/>
      </rPr>
      <t xml:space="preserve">This is the estimated average </t>
    </r>
    <r>
      <rPr>
        <i/>
        <u val="single"/>
        <sz val="10"/>
        <rFont val="Arial"/>
        <family val="2"/>
      </rPr>
      <t>true</t>
    </r>
    <r>
      <rPr>
        <sz val="10"/>
        <rFont val="Arial"/>
        <family val="0"/>
      </rPr>
      <t xml:space="preserve"> course steered during the interval of the log entry.  </t>
    </r>
    <r>
      <rPr>
        <b/>
        <sz val="12"/>
        <rFont val="Arial"/>
        <family val="2"/>
      </rPr>
      <t xml:space="preserve">Note, the spreadsheet assumes all course headings entered are true not magnetic or compass.  </t>
    </r>
  </si>
  <si>
    <r>
      <t>Date/time:</t>
    </r>
    <r>
      <rPr>
        <u val="single"/>
        <sz val="10"/>
        <rFont val="Arial"/>
        <family val="2"/>
      </rPr>
      <t xml:space="preserve"> </t>
    </r>
    <r>
      <rPr>
        <sz val="10"/>
        <rFont val="Arial"/>
        <family val="0"/>
      </rPr>
      <t>Date and time of the log entry.  The date and time go in separate cells.  Be sure to enter the time in 24 hour format (HH:MM).</t>
    </r>
  </si>
  <si>
    <t>This workbook contains three work sheets.  The first sheet is this overview and explanation.  The second sheet is the log form into which you can enter ship's position information.  The third sheet is a chart of the positions entered into (or calculated by) the log form.  This chart is merely an X-Y plot of the latitude and longitude coordinates and does not conform to any conventional map projection.  Therefore it is not an acurate depiction of the relative positions of the entries nor of the direction and distance traveled between entries.  The only value of this chart is to provide a rough graphical depiction of progress toward the destination.</t>
  </si>
  <si>
    <r>
      <t>Latitude/Longitude:</t>
    </r>
    <r>
      <rPr>
        <sz val="10"/>
        <rFont val="Arial"/>
        <family val="0"/>
      </rPr>
      <t xml:space="preserve"> Ship's position at the time of the log entry.  This can be an estimated position based on Dead Reckoning or a fixed position based on a navigational instrument (e.g., GPS).  Coordinates are entered in the format ddd.mmd, where ddd = degrees of latitude or longitude, mm = minutes and d = tenths of minute.  </t>
    </r>
    <r>
      <rPr>
        <b/>
        <i/>
        <u val="single"/>
        <sz val="12"/>
        <rFont val="Arial"/>
        <family val="2"/>
      </rPr>
      <t>North latitude and East longitude are entered as positive values.  South latitude and West longitude are entered as negative values</t>
    </r>
    <r>
      <rPr>
        <sz val="10"/>
        <rFont val="Arial"/>
        <family val="0"/>
      </rPr>
      <t>.</t>
    </r>
  </si>
  <si>
    <t>For example:  44 deg 34' 12" N latitude would be entered as 44.342.  125 deg 18.3' W longitude would be entered as -125.183.</t>
  </si>
  <si>
    <t>Chart Plot</t>
  </si>
  <si>
    <t>Lat</t>
  </si>
  <si>
    <t>long</t>
  </si>
  <si>
    <t>Ship's Log Template Version 1.5</t>
  </si>
  <si>
    <t>Marsh Harbor</t>
  </si>
  <si>
    <t>Bermuda</t>
  </si>
  <si>
    <t>Engine off, full main genoa</t>
  </si>
  <si>
    <t>Generator on</t>
  </si>
  <si>
    <t>Generator off</t>
  </si>
  <si>
    <t>Wind shift ESE to E</t>
  </si>
  <si>
    <t>Wind dying, harden up 10 deg</t>
  </si>
  <si>
    <t>Engine on, course change</t>
  </si>
  <si>
    <t>Changed course to due N</t>
  </si>
  <si>
    <t>Changed course NNE</t>
  </si>
  <si>
    <t>Autopilot on</t>
  </si>
  <si>
    <t>Engine on</t>
  </si>
  <si>
    <t>v</t>
  </si>
  <si>
    <t>l</t>
  </si>
  <si>
    <t>Chg course to find wind</t>
  </si>
  <si>
    <t>Engine off, chg course</t>
  </si>
  <si>
    <t>set to n by currentt</t>
  </si>
  <si>
    <t>Engine off</t>
  </si>
  <si>
    <t>Jibbed to ESE</t>
  </si>
  <si>
    <t>Reduced RPM, 1700 - 1500</t>
  </si>
  <si>
    <t>Lights of Bermuda to port</t>
  </si>
  <si>
    <t>Chg course to St. David</t>
  </si>
  <si>
    <t>Engine off, tied to Customs Dock</t>
  </si>
  <si>
    <t>Total Distance:</t>
  </si>
  <si>
    <t>Sailing hours:</t>
  </si>
  <si>
    <t>Motoring hours:</t>
  </si>
  <si>
    <t>Total Time:</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</si>
</sst>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00"/>
    <numFmt numFmtId="167" formatCode="0.000000"/>
    <numFmt numFmtId="168" formatCode="0.0000000"/>
    <numFmt numFmtId="169" formatCode="0.00000000"/>
    <numFmt numFmtId="170" formatCode="0.000000000"/>
    <numFmt numFmtId="171" formatCode="0.0000000000"/>
    <numFmt numFmtId="172" formatCode="0.00000000000"/>
    <numFmt numFmtId="173" formatCode="0.000000000000"/>
    <numFmt numFmtId="174" formatCode="0.0000000000000"/>
    <numFmt numFmtId="175" formatCode="0.00000000000000"/>
    <numFmt numFmtId="176" formatCode="0.000000000000000"/>
    <numFmt numFmtId="177" formatCode="0.0000000000000000"/>
    <numFmt numFmtId="178" formatCode="0.00000000000000000"/>
    <numFmt numFmtId="179" formatCode="0.000000000000000000"/>
    <numFmt numFmtId="180" formatCode="0.0000000000000000000"/>
    <numFmt numFmtId="181" formatCode="0.00000000000000000000"/>
    <numFmt numFmtId="182" formatCode="0.000000000000000000000"/>
    <numFmt numFmtId="183" formatCode="0.0000000000000000000000"/>
    <numFmt numFmtId="184" formatCode="dd\-mmm\-yy"/>
    <numFmt numFmtId="185" formatCode="0.00000000000E+00"/>
    <numFmt numFmtId="186" formatCode="###0.000"/>
    <numFmt numFmtId="187" formatCode="0000.000"/>
    <numFmt numFmtId="188" formatCode="0.0"/>
    <numFmt numFmtId="189" formatCode="0.000000000000000000000000000"/>
    <numFmt numFmtId="190" formatCode="&quot;Yes&quot;;&quot;Yes&quot;;&quot;No&quot;"/>
    <numFmt numFmtId="191" formatCode="&quot;True&quot;;&quot;True&quot;;&quot;False&quot;"/>
    <numFmt numFmtId="192" formatCode="&quot;On&quot;;&quot;On&quot;;&quot;Off&quot;"/>
    <numFmt numFmtId="193" formatCode="00"/>
    <numFmt numFmtId="194" formatCode="##0"/>
    <numFmt numFmtId="195" formatCode="000"/>
    <numFmt numFmtId="196" formatCode="[$€-2]\ #,##0.00_);[Red]\([$€-2]\ #,##0.00\)"/>
    <numFmt numFmtId="197" formatCode="[$-409]dddd\,\ mmmm\ dd\,\ yyyy"/>
    <numFmt numFmtId="198" formatCode="[$-409]h:mm:ss\ AM/PM"/>
    <numFmt numFmtId="199" formatCode="m/d/yy\ h:mm;@"/>
    <numFmt numFmtId="200" formatCode="m/d/yy;@"/>
    <numFmt numFmtId="201" formatCode="[$-409]m/d/yy\ h:mm\ AM/PM;@"/>
  </numFmts>
  <fonts count="14">
    <font>
      <sz val="10"/>
      <name val="Arial"/>
      <family val="0"/>
    </font>
    <font>
      <u val="single"/>
      <sz val="10"/>
      <color indexed="36"/>
      <name val="Arial"/>
      <family val="0"/>
    </font>
    <font>
      <u val="single"/>
      <sz val="10"/>
      <color indexed="12"/>
      <name val="Arial"/>
      <family val="0"/>
    </font>
    <font>
      <b/>
      <sz val="12"/>
      <name val="Arial"/>
      <family val="2"/>
    </font>
    <font>
      <sz val="12"/>
      <name val="Arial"/>
      <family val="2"/>
    </font>
    <font>
      <b/>
      <sz val="26"/>
      <name val="Arial"/>
      <family val="2"/>
    </font>
    <font>
      <sz val="8"/>
      <name val="Arial"/>
      <family val="2"/>
    </font>
    <font>
      <b/>
      <i/>
      <u val="single"/>
      <sz val="10"/>
      <name val="Arial"/>
      <family val="2"/>
    </font>
    <font>
      <u val="single"/>
      <sz val="10"/>
      <name val="Arial"/>
      <family val="2"/>
    </font>
    <font>
      <b/>
      <u val="single"/>
      <sz val="14"/>
      <name val="Arial"/>
      <family val="2"/>
    </font>
    <font>
      <i/>
      <u val="single"/>
      <sz val="10"/>
      <name val="Arial"/>
      <family val="2"/>
    </font>
    <font>
      <sz val="19"/>
      <name val="Arial"/>
      <family val="0"/>
    </font>
    <font>
      <b/>
      <i/>
      <u val="single"/>
      <sz val="12"/>
      <name val="Arial"/>
      <family val="2"/>
    </font>
    <font>
      <b/>
      <sz val="19"/>
      <name val="Arial"/>
      <family val="0"/>
    </font>
  </fonts>
  <fills count="3">
    <fill>
      <patternFill/>
    </fill>
    <fill>
      <patternFill patternType="gray125"/>
    </fill>
    <fill>
      <patternFill patternType="solid">
        <fgColor indexed="13"/>
        <bgColor indexed="64"/>
      </patternFill>
    </fill>
  </fills>
  <borders count="18">
    <border>
      <left/>
      <right/>
      <top/>
      <bottom/>
      <diagonal/>
    </border>
    <border>
      <left style="thick"/>
      <right style="thick"/>
      <top>
        <color indexed="63"/>
      </top>
      <bottom style="thin"/>
    </border>
    <border>
      <left style="thick"/>
      <right style="thick"/>
      <top style="double"/>
      <bottom style="thin"/>
    </border>
    <border>
      <left style="thick"/>
      <right style="thick"/>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ck"/>
      <right style="thick"/>
      <top>
        <color indexed="63"/>
      </top>
      <bottom>
        <color indexed="63"/>
      </bottom>
    </border>
    <border>
      <left style="thick"/>
      <right style="thick"/>
      <top>
        <color indexed="63"/>
      </top>
      <bottom style="double"/>
    </border>
    <border>
      <left style="thick"/>
      <right style="thick"/>
      <top>
        <color indexed="63"/>
      </top>
      <bottom style="medium"/>
    </border>
    <border>
      <left>
        <color indexed="63"/>
      </left>
      <right>
        <color indexed="63"/>
      </right>
      <top>
        <color indexed="63"/>
      </top>
      <bottom style="medium"/>
    </border>
    <border>
      <left style="thick"/>
      <right>
        <color indexed="63"/>
      </right>
      <top>
        <color indexed="63"/>
      </top>
      <bottom>
        <color indexed="63"/>
      </bottom>
    </border>
    <border>
      <left style="thick"/>
      <right style="thick"/>
      <top style="double"/>
      <bottom>
        <color indexed="63"/>
      </bottom>
    </border>
    <border>
      <left>
        <color indexed="63"/>
      </left>
      <right style="thin"/>
      <top>
        <color indexed="63"/>
      </top>
      <bottom>
        <color indexed="63"/>
      </bottom>
    </border>
    <border>
      <left>
        <color indexed="63"/>
      </left>
      <right style="thick"/>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14" fontId="4" fillId="0" borderId="1" xfId="0" applyNumberFormat="1" applyFont="1" applyBorder="1" applyAlignment="1" applyProtection="1">
      <alignment/>
      <protection locked="0"/>
    </xf>
    <xf numFmtId="20" fontId="4" fillId="0" borderId="1" xfId="0" applyNumberFormat="1" applyFont="1" applyBorder="1" applyAlignment="1" applyProtection="1">
      <alignment/>
      <protection locked="0"/>
    </xf>
    <xf numFmtId="164" fontId="4" fillId="0" borderId="1" xfId="0" applyNumberFormat="1" applyFont="1" applyBorder="1" applyAlignment="1" applyProtection="1">
      <alignment/>
      <protection locked="0"/>
    </xf>
    <xf numFmtId="0" fontId="4" fillId="0" borderId="1" xfId="0" applyFont="1" applyBorder="1" applyAlignment="1" applyProtection="1">
      <alignment/>
      <protection locked="0"/>
    </xf>
    <xf numFmtId="0" fontId="4" fillId="0" borderId="2" xfId="0" applyFont="1" applyBorder="1" applyAlignment="1" applyProtection="1">
      <alignment/>
      <protection locked="0"/>
    </xf>
    <xf numFmtId="20" fontId="4" fillId="0" borderId="3" xfId="0" applyNumberFormat="1" applyFont="1" applyBorder="1" applyAlignment="1" applyProtection="1">
      <alignment/>
      <protection locked="0"/>
    </xf>
    <xf numFmtId="164" fontId="4" fillId="0" borderId="3" xfId="0" applyNumberFormat="1" applyFont="1" applyBorder="1" applyAlignment="1" applyProtection="1">
      <alignment/>
      <protection locked="0"/>
    </xf>
    <xf numFmtId="0" fontId="4" fillId="0" borderId="3" xfId="0" applyFont="1" applyBorder="1" applyAlignment="1" applyProtection="1">
      <alignment/>
      <protection locked="0"/>
    </xf>
    <xf numFmtId="14" fontId="4" fillId="0" borderId="3" xfId="0" applyNumberFormat="1" applyFont="1" applyBorder="1" applyAlignment="1" applyProtection="1">
      <alignment/>
      <protection locked="0"/>
    </xf>
    <xf numFmtId="0" fontId="5" fillId="0" borderId="0" xfId="0" applyFont="1" applyAlignment="1">
      <alignment/>
    </xf>
    <xf numFmtId="0" fontId="0" fillId="0" borderId="0" xfId="0" applyAlignment="1">
      <alignment wrapText="1"/>
    </xf>
    <xf numFmtId="195" fontId="4" fillId="0" borderId="1" xfId="0" applyNumberFormat="1" applyFont="1" applyBorder="1" applyAlignment="1" applyProtection="1">
      <alignment/>
      <protection locked="0"/>
    </xf>
    <xf numFmtId="195" fontId="4" fillId="0" borderId="3" xfId="0" applyNumberFormat="1" applyFont="1" applyBorder="1" applyAlignment="1" applyProtection="1">
      <alignment/>
      <protection locked="0"/>
    </xf>
    <xf numFmtId="188" fontId="4" fillId="0" borderId="1" xfId="0" applyNumberFormat="1" applyFont="1" applyBorder="1" applyAlignment="1" applyProtection="1">
      <alignment/>
      <protection locked="0"/>
    </xf>
    <xf numFmtId="188" fontId="4" fillId="0" borderId="3" xfId="0" applyNumberFormat="1" applyFont="1" applyBorder="1" applyAlignment="1" applyProtection="1">
      <alignment/>
      <protection locked="0"/>
    </xf>
    <xf numFmtId="0" fontId="4" fillId="0" borderId="0" xfId="0" applyFont="1" applyAlignment="1" applyProtection="1">
      <alignment/>
      <protection/>
    </xf>
    <xf numFmtId="2" fontId="4" fillId="0" borderId="0" xfId="0" applyNumberFormat="1" applyFont="1" applyAlignment="1" applyProtection="1">
      <alignment/>
      <protection/>
    </xf>
    <xf numFmtId="188" fontId="4" fillId="0" borderId="0" xfId="0" applyNumberFormat="1" applyFont="1" applyAlignment="1" applyProtection="1">
      <alignment/>
      <protection/>
    </xf>
    <xf numFmtId="2" fontId="3" fillId="0" borderId="0" xfId="0" applyNumberFormat="1" applyFont="1" applyAlignment="1" applyProtection="1">
      <alignment/>
      <protection/>
    </xf>
    <xf numFmtId="188" fontId="3" fillId="0" borderId="0" xfId="0" applyNumberFormat="1" applyFont="1" applyAlignment="1" applyProtection="1">
      <alignment/>
      <protection/>
    </xf>
    <xf numFmtId="0" fontId="3" fillId="0" borderId="0" xfId="0" applyFont="1" applyAlignment="1" applyProtection="1">
      <alignment/>
      <protection/>
    </xf>
    <xf numFmtId="2" fontId="4" fillId="2" borderId="0" xfId="0" applyNumberFormat="1" applyFont="1" applyFill="1" applyAlignment="1" applyProtection="1">
      <alignment/>
      <protection/>
    </xf>
    <xf numFmtId="188" fontId="4" fillId="2" borderId="0" xfId="0" applyNumberFormat="1" applyFont="1" applyFill="1" applyAlignment="1" applyProtection="1">
      <alignment/>
      <protection/>
    </xf>
    <xf numFmtId="2" fontId="3" fillId="0" borderId="4" xfId="0" applyNumberFormat="1" applyFont="1" applyBorder="1" applyAlignment="1" applyProtection="1">
      <alignment/>
      <protection/>
    </xf>
    <xf numFmtId="0" fontId="3" fillId="0" borderId="5" xfId="0" applyFont="1" applyBorder="1" applyAlignment="1" applyProtection="1">
      <alignment/>
      <protection/>
    </xf>
    <xf numFmtId="2" fontId="3" fillId="0" borderId="6" xfId="0" applyNumberFormat="1" applyFont="1" applyBorder="1" applyAlignment="1" applyProtection="1">
      <alignment/>
      <protection/>
    </xf>
    <xf numFmtId="0" fontId="3" fillId="0" borderId="7" xfId="0" applyFont="1" applyBorder="1" applyAlignment="1" applyProtection="1">
      <alignment/>
      <protection/>
    </xf>
    <xf numFmtId="2" fontId="3" fillId="0" borderId="8" xfId="0" applyNumberFormat="1" applyFont="1" applyBorder="1" applyAlignment="1" applyProtection="1">
      <alignment/>
      <protection/>
    </xf>
    <xf numFmtId="0" fontId="3" fillId="0" borderId="9" xfId="0" applyFont="1" applyBorder="1" applyAlignment="1" applyProtection="1">
      <alignment/>
      <protection/>
    </xf>
    <xf numFmtId="0" fontId="4" fillId="2" borderId="0" xfId="0" applyFont="1" applyFill="1" applyAlignment="1" applyProtection="1">
      <alignment/>
      <protection/>
    </xf>
    <xf numFmtId="1" fontId="4" fillId="0" borderId="0" xfId="0" applyNumberFormat="1" applyFont="1" applyAlignment="1" applyProtection="1">
      <alignment/>
      <protection/>
    </xf>
    <xf numFmtId="1" fontId="3" fillId="0" borderId="0" xfId="0" applyNumberFormat="1" applyFont="1" applyAlignment="1" applyProtection="1">
      <alignment/>
      <protection/>
    </xf>
    <xf numFmtId="0" fontId="4" fillId="0" borderId="0" xfId="0" applyFont="1" applyBorder="1" applyAlignment="1" applyProtection="1">
      <alignment/>
      <protection locked="0"/>
    </xf>
    <xf numFmtId="16" fontId="4" fillId="0" borderId="0" xfId="0" applyNumberFormat="1" applyFont="1" applyAlignment="1" applyProtection="1">
      <alignment/>
      <protection locked="0"/>
    </xf>
    <xf numFmtId="20" fontId="4" fillId="0" borderId="0" xfId="0" applyNumberFormat="1" applyFont="1" applyAlignment="1" applyProtection="1">
      <alignment/>
      <protection locked="0"/>
    </xf>
    <xf numFmtId="0" fontId="6" fillId="0" borderId="10" xfId="0" applyFont="1" applyBorder="1" applyAlignment="1" applyProtection="1">
      <alignment horizontal="left" wrapText="1"/>
      <protection locked="0"/>
    </xf>
    <xf numFmtId="0" fontId="4" fillId="0" borderId="10" xfId="0" applyFont="1" applyBorder="1" applyAlignment="1" applyProtection="1">
      <alignment horizontal="left" wrapText="1"/>
      <protection locked="0"/>
    </xf>
    <xf numFmtId="1" fontId="4" fillId="0" borderId="0" xfId="0" applyNumberFormat="1" applyFont="1" applyAlignment="1" applyProtection="1">
      <alignment/>
      <protection locked="0"/>
    </xf>
    <xf numFmtId="0" fontId="3" fillId="0" borderId="0" xfId="0" applyFont="1" applyAlignment="1" applyProtection="1">
      <alignment horizontal="right"/>
      <protection/>
    </xf>
    <xf numFmtId="0" fontId="3" fillId="0" borderId="0" xfId="0" applyFont="1" applyAlignment="1" applyProtection="1">
      <alignment/>
      <protection/>
    </xf>
    <xf numFmtId="164" fontId="4" fillId="2" borderId="0" xfId="0" applyNumberFormat="1" applyFont="1" applyFill="1" applyAlignment="1" applyProtection="1">
      <alignment/>
      <protection/>
    </xf>
    <xf numFmtId="0" fontId="0" fillId="0" borderId="0" xfId="0" applyFont="1" applyAlignment="1">
      <alignment wrapText="1"/>
    </xf>
    <xf numFmtId="0" fontId="7" fillId="0" borderId="0" xfId="0" applyFont="1" applyAlignment="1">
      <alignment wrapText="1"/>
    </xf>
    <xf numFmtId="0" fontId="3" fillId="0" borderId="11" xfId="0" applyFont="1" applyBorder="1" applyAlignment="1" applyProtection="1">
      <alignment/>
      <protection/>
    </xf>
    <xf numFmtId="0" fontId="3" fillId="0" borderId="12" xfId="0" applyFont="1" applyBorder="1" applyAlignment="1" applyProtection="1">
      <alignment/>
      <protection/>
    </xf>
    <xf numFmtId="188" fontId="3" fillId="0" borderId="13" xfId="0" applyNumberFormat="1" applyFont="1" applyBorder="1" applyAlignment="1" applyProtection="1">
      <alignment/>
      <protection/>
    </xf>
    <xf numFmtId="0" fontId="3" fillId="0" borderId="13" xfId="0" applyFont="1" applyBorder="1" applyAlignment="1" applyProtection="1">
      <alignment/>
      <protection/>
    </xf>
    <xf numFmtId="199" fontId="4" fillId="0" borderId="0" xfId="0" applyNumberFormat="1" applyFont="1" applyAlignment="1" applyProtection="1">
      <alignment/>
      <protection/>
    </xf>
    <xf numFmtId="195" fontId="4" fillId="0" borderId="0" xfId="0" applyNumberFormat="1" applyFont="1" applyAlignment="1" applyProtection="1">
      <alignment/>
      <protection/>
    </xf>
    <xf numFmtId="1" fontId="3" fillId="0" borderId="0" xfId="0" applyNumberFormat="1" applyFont="1" applyAlignment="1" applyProtection="1">
      <alignment horizontal="center"/>
      <protection/>
    </xf>
    <xf numFmtId="0" fontId="3" fillId="0" borderId="14" xfId="0" applyFont="1" applyBorder="1" applyAlignment="1" applyProtection="1">
      <alignment/>
      <protection/>
    </xf>
    <xf numFmtId="188" fontId="3" fillId="0" borderId="11" xfId="0" applyNumberFormat="1" applyFont="1" applyBorder="1" applyAlignment="1" applyProtection="1">
      <alignment/>
      <protection/>
    </xf>
    <xf numFmtId="195" fontId="3" fillId="0" borderId="11" xfId="0" applyNumberFormat="1" applyFont="1" applyBorder="1" applyAlignment="1" applyProtection="1">
      <alignment/>
      <protection/>
    </xf>
    <xf numFmtId="199" fontId="3" fillId="0" borderId="0" xfId="0" applyNumberFormat="1" applyFont="1" applyAlignment="1" applyProtection="1">
      <alignment/>
      <protection/>
    </xf>
    <xf numFmtId="1" fontId="4" fillId="2" borderId="0" xfId="0" applyNumberFormat="1" applyFont="1" applyFill="1" applyAlignment="1" applyProtection="1">
      <alignment/>
      <protection/>
    </xf>
    <xf numFmtId="199" fontId="4" fillId="2" borderId="0" xfId="0" applyNumberFormat="1" applyFont="1" applyFill="1" applyAlignment="1" applyProtection="1">
      <alignment/>
      <protection/>
    </xf>
    <xf numFmtId="20" fontId="4" fillId="0" borderId="0" xfId="0" applyNumberFormat="1" applyFont="1" applyAlignment="1" applyProtection="1">
      <alignment/>
      <protection/>
    </xf>
    <xf numFmtId="188" fontId="4" fillId="0" borderId="0" xfId="0" applyNumberFormat="1" applyFont="1" applyAlignment="1" applyProtection="1">
      <alignment/>
      <protection locked="0"/>
    </xf>
    <xf numFmtId="0" fontId="4" fillId="0" borderId="0" xfId="0" applyFont="1" applyAlignment="1" applyProtection="1">
      <alignment horizontal="left" wrapText="1"/>
      <protection/>
    </xf>
    <xf numFmtId="0" fontId="3" fillId="0" borderId="0" xfId="0" applyFont="1" applyAlignment="1" applyProtection="1">
      <alignment horizontal="right" wrapText="1"/>
      <protection/>
    </xf>
    <xf numFmtId="0" fontId="3" fillId="0" borderId="11" xfId="0" applyFont="1" applyBorder="1" applyAlignment="1" applyProtection="1">
      <alignment horizontal="left" wrapText="1"/>
      <protection/>
    </xf>
    <xf numFmtId="0" fontId="0" fillId="0" borderId="10" xfId="0" applyFont="1" applyBorder="1" applyAlignment="1" applyProtection="1">
      <alignment horizontal="left" wrapText="1"/>
      <protection locked="0"/>
    </xf>
    <xf numFmtId="0" fontId="9" fillId="0" borderId="0" xfId="0" applyFont="1" applyAlignment="1">
      <alignment wrapText="1"/>
    </xf>
    <xf numFmtId="14" fontId="4" fillId="2" borderId="1" xfId="0" applyNumberFormat="1" applyFont="1" applyFill="1" applyBorder="1" applyAlignment="1" applyProtection="1">
      <alignment/>
      <protection/>
    </xf>
    <xf numFmtId="20" fontId="4" fillId="2" borderId="1" xfId="0" applyNumberFormat="1" applyFont="1" applyFill="1" applyBorder="1" applyAlignment="1" applyProtection="1">
      <alignment/>
      <protection/>
    </xf>
    <xf numFmtId="164" fontId="4" fillId="2" borderId="1" xfId="0" applyNumberFormat="1" applyFont="1" applyFill="1" applyBorder="1" applyAlignment="1" applyProtection="1">
      <alignment/>
      <protection/>
    </xf>
    <xf numFmtId="188" fontId="4" fillId="2" borderId="1" xfId="0" applyNumberFormat="1" applyFont="1" applyFill="1" applyBorder="1" applyAlignment="1" applyProtection="1">
      <alignment/>
      <protection/>
    </xf>
    <xf numFmtId="0" fontId="0" fillId="0" borderId="15" xfId="0" applyFont="1" applyFill="1" applyBorder="1" applyAlignment="1" applyProtection="1">
      <alignment horizontal="left" wrapText="1"/>
      <protection locked="0"/>
    </xf>
    <xf numFmtId="0" fontId="0" fillId="0" borderId="10" xfId="0" applyFont="1" applyFill="1" applyBorder="1" applyAlignment="1" applyProtection="1">
      <alignment horizontal="left" wrapText="1"/>
      <protection locked="0"/>
    </xf>
    <xf numFmtId="20" fontId="4" fillId="0" borderId="0" xfId="0" applyNumberFormat="1" applyFont="1" applyBorder="1" applyAlignment="1" applyProtection="1">
      <alignment/>
      <protection locked="0"/>
    </xf>
    <xf numFmtId="188" fontId="4" fillId="0" borderId="0" xfId="0" applyNumberFormat="1" applyFont="1" applyBorder="1" applyAlignment="1" applyProtection="1">
      <alignment/>
      <protection locked="0"/>
    </xf>
    <xf numFmtId="195" fontId="4" fillId="0" borderId="0" xfId="0" applyNumberFormat="1" applyFont="1" applyBorder="1" applyAlignment="1" applyProtection="1">
      <alignment/>
      <protection locked="0"/>
    </xf>
    <xf numFmtId="0" fontId="4" fillId="0" borderId="0" xfId="0" applyFont="1" applyBorder="1" applyAlignment="1" applyProtection="1">
      <alignment horizontal="left" wrapText="1"/>
      <protection locked="0"/>
    </xf>
    <xf numFmtId="1" fontId="4" fillId="0" borderId="0" xfId="0" applyNumberFormat="1" applyFont="1" applyFill="1" applyAlignment="1" applyProtection="1">
      <alignment/>
      <protection/>
    </xf>
    <xf numFmtId="188" fontId="4" fillId="0" borderId="0" xfId="0" applyNumberFormat="1" applyFont="1" applyFill="1" applyAlignment="1" applyProtection="1">
      <alignment/>
      <protection/>
    </xf>
    <xf numFmtId="2" fontId="4" fillId="0" borderId="0" xfId="0" applyNumberFormat="1" applyFont="1" applyFill="1" applyAlignment="1" applyProtection="1">
      <alignment/>
      <protection/>
    </xf>
    <xf numFmtId="0" fontId="4" fillId="0" borderId="0" xfId="0" applyFont="1" applyFill="1" applyAlignment="1" applyProtection="1">
      <alignment/>
      <protection/>
    </xf>
    <xf numFmtId="199" fontId="4" fillId="0" borderId="0" xfId="0" applyNumberFormat="1" applyFont="1" applyFill="1" applyAlignment="1" applyProtection="1">
      <alignment/>
      <protection/>
    </xf>
    <xf numFmtId="14" fontId="4" fillId="0" borderId="10" xfId="0" applyNumberFormat="1" applyFont="1" applyBorder="1" applyAlignment="1" applyProtection="1">
      <alignment/>
      <protection locked="0"/>
    </xf>
    <xf numFmtId="20" fontId="4" fillId="0" borderId="10" xfId="0" applyNumberFormat="1" applyFont="1" applyBorder="1" applyAlignment="1" applyProtection="1">
      <alignment/>
      <protection locked="0"/>
    </xf>
    <xf numFmtId="164" fontId="4" fillId="0" borderId="10" xfId="0" applyNumberFormat="1" applyFont="1" applyBorder="1" applyAlignment="1" applyProtection="1">
      <alignment/>
      <protection locked="0"/>
    </xf>
    <xf numFmtId="188" fontId="4" fillId="0" borderId="10" xfId="0" applyNumberFormat="1" applyFont="1" applyBorder="1" applyAlignment="1" applyProtection="1">
      <alignment/>
      <protection locked="0"/>
    </xf>
    <xf numFmtId="195" fontId="4" fillId="0" borderId="10" xfId="0" applyNumberFormat="1" applyFont="1" applyBorder="1" applyAlignment="1" applyProtection="1">
      <alignment/>
      <protection locked="0"/>
    </xf>
    <xf numFmtId="0" fontId="4" fillId="0" borderId="10" xfId="0" applyFont="1" applyBorder="1" applyAlignment="1" applyProtection="1">
      <alignment/>
      <protection locked="0"/>
    </xf>
    <xf numFmtId="1" fontId="3" fillId="0" borderId="0" xfId="0" applyNumberFormat="1" applyFont="1" applyFill="1" applyAlignment="1" applyProtection="1">
      <alignment horizontal="right"/>
      <protection/>
    </xf>
    <xf numFmtId="188" fontId="3" fillId="0" borderId="0" xfId="0" applyNumberFormat="1" applyFont="1" applyFill="1" applyAlignment="1" applyProtection="1">
      <alignment/>
      <protection/>
    </xf>
    <xf numFmtId="1" fontId="3" fillId="0" borderId="0" xfId="0" applyNumberFormat="1" applyFont="1" applyAlignment="1" applyProtection="1">
      <alignment horizontal="right"/>
      <protection/>
    </xf>
    <xf numFmtId="0" fontId="3" fillId="0" borderId="0" xfId="0" applyFont="1" applyBorder="1" applyAlignment="1" applyProtection="1">
      <alignment horizontal="right"/>
      <protection/>
    </xf>
    <xf numFmtId="0" fontId="3" fillId="0" borderId="14" xfId="0" applyFont="1" applyBorder="1" applyAlignment="1" applyProtection="1">
      <alignment horizontal="right"/>
      <protection/>
    </xf>
    <xf numFmtId="0" fontId="3" fillId="0" borderId="16" xfId="0" applyFont="1" applyBorder="1" applyAlignment="1" applyProtection="1">
      <alignment horizontal="right"/>
      <protection/>
    </xf>
    <xf numFmtId="0" fontId="3" fillId="0" borderId="14"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17" xfId="0" applyFont="1" applyBorder="1" applyAlignment="1" applyProtection="1">
      <alignment horizontal="center"/>
      <protection/>
    </xf>
    <xf numFmtId="199" fontId="4" fillId="2" borderId="0" xfId="0" applyNumberFormat="1" applyFont="1" applyFill="1" applyAlignment="1" applyProtection="1">
      <alignment horizontal="left"/>
      <protection/>
    </xf>
    <xf numFmtId="2" fontId="3" fillId="0" borderId="0" xfId="0" applyNumberFormat="1" applyFont="1" applyAlignment="1" applyProtection="1">
      <alignment horizontal="center"/>
      <protection/>
    </xf>
    <xf numFmtId="0" fontId="4" fillId="0" borderId="0" xfId="0" applyFont="1" applyAlignment="1" applyProtection="1">
      <alignment horizontal="center"/>
      <protection locked="0"/>
    </xf>
    <xf numFmtId="0" fontId="3" fillId="0" borderId="0" xfId="0" applyFont="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0"/>
          <c:order val="0"/>
          <c:tx>
            <c:v>Log Entries</c:v>
          </c:tx>
          <c:extLst>
            <c:ext xmlns:c14="http://schemas.microsoft.com/office/drawing/2007/8/2/chart" uri="{6F2FDCE9-48DA-4B69-8628-5D25D57E5C99}">
              <c14:invertSolidFillFmt>
                <c14:spPr>
                  <a:solidFill>
                    <a:srgbClr val="000000"/>
                  </a:solidFill>
                </c14:spPr>
              </c14:invertSolidFillFmt>
            </c:ext>
          </c:extLst>
          <c:marker>
            <c:symbol val="diamond"/>
          </c:marker>
          <c:xVal>
            <c:numRef>
              <c:f>'Ships Log'!$Y$7:$Y$138</c:f>
              <c:numCache>
                <c:ptCount val="132"/>
                <c:pt idx="0">
                  <c:v>-77.05499999999999</c:v>
                </c:pt>
                <c:pt idx="1">
                  <c:v>-77</c:v>
                </c:pt>
                <c:pt idx="2">
                  <c:v>-76.8</c:v>
                </c:pt>
                <c:pt idx="3">
                  <c:v>-76.60499999999999</c:v>
                </c:pt>
                <c:pt idx="4">
                  <c:v>-76.59166666666668</c:v>
                </c:pt>
                <c:pt idx="5">
                  <c:v>-76.57</c:v>
                </c:pt>
                <c:pt idx="6">
                  <c:v>-76.51</c:v>
                </c:pt>
                <c:pt idx="7">
                  <c:v>-76.28000000000002</c:v>
                </c:pt>
                <c:pt idx="8">
                  <c:v>-76.29833333333333</c:v>
                </c:pt>
                <c:pt idx="9">
                  <c:v>-76.17500000000003</c:v>
                </c:pt>
                <c:pt idx="10">
                  <c:v>-75.73500000000001</c:v>
                </c:pt>
                <c:pt idx="11">
                  <c:v>-75.44999999999999</c:v>
                </c:pt>
                <c:pt idx="12">
                  <c:v>-75.36</c:v>
                </c:pt>
                <c:pt idx="13">
                  <c:v>-75.165</c:v>
                </c:pt>
                <c:pt idx="14">
                  <c:v>-74.80333333333333</c:v>
                </c:pt>
                <c:pt idx="15">
                  <c:v>-74.745</c:v>
                </c:pt>
                <c:pt idx="16">
                  <c:v>-74.73666666666666</c:v>
                </c:pt>
                <c:pt idx="17">
                  <c:v>-74.07999999999998</c:v>
                </c:pt>
                <c:pt idx="18">
                  <c:v>-73.83166666666666</c:v>
                </c:pt>
                <c:pt idx="19">
                  <c:v>-73.64833333333334</c:v>
                </c:pt>
                <c:pt idx="20">
                  <c:v>-73.49833333333333</c:v>
                </c:pt>
                <c:pt idx="21">
                  <c:v>-73.33499999999998</c:v>
                </c:pt>
                <c:pt idx="22">
                  <c:v>-73.00333333333333</c:v>
                </c:pt>
                <c:pt idx="23">
                  <c:v>-72.10499999999999</c:v>
                </c:pt>
                <c:pt idx="24">
                  <c:v>-71.99666666666666</c:v>
                </c:pt>
                <c:pt idx="25">
                  <c:v>-71.29</c:v>
                </c:pt>
                <c:pt idx="26">
                  <c:v>-71.13833333333334</c:v>
                </c:pt>
                <c:pt idx="27">
                  <c:v>-70.69666666666669</c:v>
                </c:pt>
                <c:pt idx="28">
                  <c:v>-70.61333333333332</c:v>
                </c:pt>
                <c:pt idx="29">
                  <c:v>-70.515</c:v>
                </c:pt>
                <c:pt idx="30">
                  <c:v>-70.28000000000002</c:v>
                </c:pt>
                <c:pt idx="31">
                  <c:v>-70.14666666666666</c:v>
                </c:pt>
                <c:pt idx="32">
                  <c:v>-68.91116666666666</c:v>
                </c:pt>
                <c:pt idx="33">
                  <c:v>-68.57833333333332</c:v>
                </c:pt>
                <c:pt idx="34">
                  <c:v>-68.27333333333334</c:v>
                </c:pt>
                <c:pt idx="35">
                  <c:v>-67.32999999999998</c:v>
                </c:pt>
                <c:pt idx="36">
                  <c:v>-66.81</c:v>
                </c:pt>
                <c:pt idx="37">
                  <c:v>-66.64000000000001</c:v>
                </c:pt>
                <c:pt idx="38">
                  <c:v>-66.24833333333333</c:v>
                </c:pt>
                <c:pt idx="39">
                  <c:v>-65.55499999999999</c:v>
                </c:pt>
                <c:pt idx="40">
                  <c:v>-65.44333333333334</c:v>
                </c:pt>
                <c:pt idx="41">
                  <c:v>-65.06166666666667</c:v>
                </c:pt>
                <c:pt idx="42">
                  <c:v>-64.88500000000002</c:v>
                </c:pt>
                <c:pt idx="43">
                  <c:v>-64.675</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numCache>
            </c:numRef>
          </c:xVal>
          <c:yVal>
            <c:numRef>
              <c:f>'Ships Log'!$X$7:$X$138</c:f>
              <c:numCache>
                <c:ptCount val="132"/>
                <c:pt idx="0">
                  <c:v>26.549999999999997</c:v>
                </c:pt>
                <c:pt idx="1">
                  <c:v>26.63333333333333</c:v>
                </c:pt>
                <c:pt idx="2">
                  <c:v>27.033333333333328</c:v>
                </c:pt>
                <c:pt idx="3">
                  <c:v>27.675000000000004</c:v>
                </c:pt>
                <c:pt idx="4">
                  <c:v>28.040000000000003</c:v>
                </c:pt>
                <c:pt idx="5">
                  <c:v>28.483333333333327</c:v>
                </c:pt>
                <c:pt idx="6">
                  <c:v>28.621666666666666</c:v>
                </c:pt>
                <c:pt idx="7">
                  <c:v>28.743333333333336</c:v>
                </c:pt>
                <c:pt idx="8">
                  <c:v>28.861666666666665</c:v>
                </c:pt>
                <c:pt idx="9">
                  <c:v>29.084999999999994</c:v>
                </c:pt>
                <c:pt idx="10">
                  <c:v>29.205</c:v>
                </c:pt>
                <c:pt idx="11">
                  <c:v>29.246666666666666</c:v>
                </c:pt>
                <c:pt idx="12">
                  <c:v>29.265</c:v>
                </c:pt>
                <c:pt idx="13">
                  <c:v>29.335</c:v>
                </c:pt>
                <c:pt idx="14">
                  <c:v>29.418333333333337</c:v>
                </c:pt>
                <c:pt idx="15">
                  <c:v>29.42666666666667</c:v>
                </c:pt>
                <c:pt idx="16">
                  <c:v>29.43</c:v>
                </c:pt>
                <c:pt idx="17">
                  <c:v>29.686666666666664</c:v>
                </c:pt>
                <c:pt idx="18">
                  <c:v>30.00166666666667</c:v>
                </c:pt>
                <c:pt idx="19">
                  <c:v>30.089999999999996</c:v>
                </c:pt>
                <c:pt idx="20">
                  <c:v>30.18</c:v>
                </c:pt>
                <c:pt idx="21">
                  <c:v>30.335</c:v>
                </c:pt>
                <c:pt idx="22">
                  <c:v>31.165</c:v>
                </c:pt>
                <c:pt idx="23">
                  <c:v>31.30666666666667</c:v>
                </c:pt>
                <c:pt idx="24">
                  <c:v>31.318333333333328</c:v>
                </c:pt>
                <c:pt idx="25">
                  <c:v>31.31166666666667</c:v>
                </c:pt>
                <c:pt idx="26">
                  <c:v>31.33666666666667</c:v>
                </c:pt>
                <c:pt idx="27">
                  <c:v>31.511666666666663</c:v>
                </c:pt>
                <c:pt idx="28">
                  <c:v>31.560000000000002</c:v>
                </c:pt>
                <c:pt idx="29">
                  <c:v>31.616666666666667</c:v>
                </c:pt>
                <c:pt idx="30">
                  <c:v>31.71333333333333</c:v>
                </c:pt>
                <c:pt idx="31">
                  <c:v>31.76</c:v>
                </c:pt>
                <c:pt idx="32">
                  <c:v>32.001666666666665</c:v>
                </c:pt>
                <c:pt idx="33">
                  <c:v>32.158333333333324</c:v>
                </c:pt>
                <c:pt idx="34">
                  <c:v>32.151666666666664</c:v>
                </c:pt>
                <c:pt idx="35">
                  <c:v>32.201666666666675</c:v>
                </c:pt>
                <c:pt idx="36">
                  <c:v>32.14000000000001</c:v>
                </c:pt>
                <c:pt idx="37">
                  <c:v>32.15333333333332</c:v>
                </c:pt>
                <c:pt idx="38">
                  <c:v>32.14500000000001</c:v>
                </c:pt>
                <c:pt idx="39">
                  <c:v>32.14500000000001</c:v>
                </c:pt>
                <c:pt idx="40">
                  <c:v>32.14500000000001</c:v>
                </c:pt>
                <c:pt idx="41">
                  <c:v>32.12166666666667</c:v>
                </c:pt>
                <c:pt idx="42">
                  <c:v>32.115</c:v>
                </c:pt>
                <c:pt idx="43">
                  <c:v>32.38166666666667</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numCache>
            </c:numRef>
          </c:yVal>
          <c:smooth val="1"/>
        </c:ser>
        <c:ser>
          <c:idx val="1"/>
          <c:order val="1"/>
          <c:tx>
            <c:v>Departure</c:v>
          </c:tx>
          <c:extLst>
            <c:ext xmlns:c14="http://schemas.microsoft.com/office/drawing/2007/8/2/chart" uri="{6F2FDCE9-48DA-4B69-8628-5D25D57E5C99}">
              <c14:invertSolidFillFmt>
                <c14:spPr>
                  <a:solidFill>
                    <a:srgbClr val="000000"/>
                  </a:solidFill>
                </c14:spPr>
              </c14:invertSolidFillFmt>
            </c:ext>
          </c:extLst>
          <c:marker>
            <c:symbol val="square"/>
          </c:marker>
          <c:xVal>
            <c:numRef>
              <c:f>'Ships Log'!$Y$2</c:f>
              <c:numCache>
                <c:ptCount val="1"/>
                <c:pt idx="0">
                  <c:v>-77.05499999999999</c:v>
                </c:pt>
              </c:numCache>
            </c:numRef>
          </c:xVal>
          <c:yVal>
            <c:numRef>
              <c:f>'Ships Log'!$X$2</c:f>
              <c:numCache>
                <c:ptCount val="1"/>
                <c:pt idx="0">
                  <c:v>26.549999999999997</c:v>
                </c:pt>
              </c:numCache>
            </c:numRef>
          </c:yVal>
          <c:smooth val="1"/>
        </c:ser>
        <c:ser>
          <c:idx val="2"/>
          <c:order val="2"/>
          <c:tx>
            <c:v>Destination</c:v>
          </c:tx>
          <c:extLst>
            <c:ext xmlns:c14="http://schemas.microsoft.com/office/drawing/2007/8/2/chart" uri="{6F2FDCE9-48DA-4B69-8628-5D25D57E5C99}">
              <c14:invertSolidFillFmt>
                <c14:spPr>
                  <a:solidFill>
                    <a:srgbClr val="000000"/>
                  </a:solidFill>
                </c14:spPr>
              </c14:invertSolidFillFmt>
            </c:ext>
          </c:extLst>
          <c:marker>
            <c:symbol val="triangle"/>
          </c:marker>
          <c:xVal>
            <c:numRef>
              <c:f>'Ships Log'!$Y$3</c:f>
              <c:numCache>
                <c:ptCount val="1"/>
                <c:pt idx="0">
                  <c:v>-64.675</c:v>
                </c:pt>
              </c:numCache>
            </c:numRef>
          </c:xVal>
          <c:yVal>
            <c:numRef>
              <c:f>'Ships Log'!$X$3</c:f>
              <c:numCache>
                <c:ptCount val="1"/>
                <c:pt idx="0">
                  <c:v>32.38166666666667</c:v>
                </c:pt>
              </c:numCache>
            </c:numRef>
          </c:yVal>
          <c:smooth val="1"/>
        </c:ser>
        <c:axId val="41783200"/>
        <c:axId val="40504481"/>
      </c:scatterChart>
      <c:valAx>
        <c:axId val="41783200"/>
        <c:scaling>
          <c:orientation val="minMax"/>
        </c:scaling>
        <c:axPos val="b"/>
        <c:title>
          <c:tx>
            <c:rich>
              <a:bodyPr vert="horz" rot="0" anchor="ctr"/>
              <a:lstStyle/>
              <a:p>
                <a:pPr algn="ctr">
                  <a:defRPr/>
                </a:pPr>
                <a:r>
                  <a:rPr lang="en-US" cap="none" sz="1900" b="1" i="0" u="none" baseline="0">
                    <a:latin typeface="Arial"/>
                    <a:ea typeface="Arial"/>
                    <a:cs typeface="Arial"/>
                  </a:rPr>
                  <a:t>Longitude</a:t>
                </a:r>
              </a:p>
            </c:rich>
          </c:tx>
          <c:layout/>
          <c:overlay val="0"/>
          <c:spPr>
            <a:noFill/>
            <a:ln>
              <a:noFill/>
            </a:ln>
          </c:spPr>
        </c:title>
        <c:majorGridlines/>
        <c:delete val="0"/>
        <c:numFmt formatCode="General" sourceLinked="1"/>
        <c:majorTickMark val="out"/>
        <c:minorTickMark val="none"/>
        <c:tickLblPos val="nextTo"/>
        <c:crossAx val="40504481"/>
        <c:crosses val="autoZero"/>
        <c:crossBetween val="midCat"/>
        <c:dispUnits/>
      </c:valAx>
      <c:valAx>
        <c:axId val="40504481"/>
        <c:scaling>
          <c:orientation val="minMax"/>
        </c:scaling>
        <c:axPos val="l"/>
        <c:title>
          <c:tx>
            <c:rich>
              <a:bodyPr vert="horz" rot="-5400000" anchor="ctr"/>
              <a:lstStyle/>
              <a:p>
                <a:pPr algn="ctr">
                  <a:defRPr/>
                </a:pPr>
                <a:r>
                  <a:rPr lang="en-US" cap="none" sz="1900" b="1" i="0" u="none" baseline="0">
                    <a:latin typeface="Arial"/>
                    <a:ea typeface="Arial"/>
                    <a:cs typeface="Arial"/>
                  </a:rPr>
                  <a:t>Latitude</a:t>
                </a:r>
              </a:p>
            </c:rich>
          </c:tx>
          <c:layout/>
          <c:overlay val="0"/>
          <c:spPr>
            <a:noFill/>
            <a:ln>
              <a:noFill/>
            </a:ln>
          </c:spPr>
        </c:title>
        <c:majorGridlines/>
        <c:delete val="0"/>
        <c:numFmt formatCode="General" sourceLinked="1"/>
        <c:majorTickMark val="out"/>
        <c:minorTickMark val="none"/>
        <c:tickLblPos val="nextTo"/>
        <c:crossAx val="41783200"/>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19050</xdr:rowOff>
    </xdr:from>
    <xdr:to>
      <xdr:col>23</xdr:col>
      <xdr:colOff>0</xdr:colOff>
      <xdr:row>41</xdr:row>
      <xdr:rowOff>19050</xdr:rowOff>
    </xdr:to>
    <xdr:graphicFrame>
      <xdr:nvGraphicFramePr>
        <xdr:cNvPr id="1" name="Chart 2"/>
        <xdr:cNvGraphicFramePr/>
      </xdr:nvGraphicFramePr>
      <xdr:xfrm>
        <a:off x="619125" y="180975"/>
        <a:ext cx="13401675" cy="6477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A50"/>
  <sheetViews>
    <sheetView workbookViewId="0" topLeftCell="A1">
      <selection activeCell="A2" sqref="A2"/>
    </sheetView>
  </sheetViews>
  <sheetFormatPr defaultColWidth="9.140625" defaultRowHeight="12.75"/>
  <cols>
    <col min="1" max="1" width="144.28125" style="0" customWidth="1"/>
  </cols>
  <sheetData>
    <row r="1" ht="33">
      <c r="A1" s="10" t="s">
        <v>82</v>
      </c>
    </row>
    <row r="2" ht="12.75">
      <c r="A2" s="11"/>
    </row>
    <row r="3" ht="39">
      <c r="A3" s="11" t="s">
        <v>21</v>
      </c>
    </row>
    <row r="4" ht="12.75">
      <c r="A4" s="11"/>
    </row>
    <row r="5" ht="39">
      <c r="A5" s="11" t="s">
        <v>42</v>
      </c>
    </row>
    <row r="6" ht="12.75">
      <c r="A6" s="11"/>
    </row>
    <row r="7" ht="52.5">
      <c r="A7" s="11" t="s">
        <v>76</v>
      </c>
    </row>
    <row r="8" ht="12.75">
      <c r="A8" s="11"/>
    </row>
    <row r="9" ht="26.25">
      <c r="A9" s="11" t="s">
        <v>43</v>
      </c>
    </row>
    <row r="10" ht="39">
      <c r="A10" s="11" t="s">
        <v>44</v>
      </c>
    </row>
    <row r="11" ht="12.75">
      <c r="A11" s="11"/>
    </row>
    <row r="12" ht="26.25">
      <c r="A12" s="11" t="s">
        <v>68</v>
      </c>
    </row>
    <row r="13" ht="12.75">
      <c r="A13" s="11"/>
    </row>
    <row r="14" ht="12.75">
      <c r="A14" s="11" t="s">
        <v>45</v>
      </c>
    </row>
    <row r="15" ht="12.75">
      <c r="A15" s="43" t="s">
        <v>75</v>
      </c>
    </row>
    <row r="16" ht="44.25">
      <c r="A16" s="43" t="s">
        <v>77</v>
      </c>
    </row>
    <row r="17" ht="12.75">
      <c r="A17" s="42" t="s">
        <v>78</v>
      </c>
    </row>
    <row r="18" ht="26.25">
      <c r="A18" s="43" t="s">
        <v>22</v>
      </c>
    </row>
    <row r="19" ht="30.75">
      <c r="A19" s="43" t="s">
        <v>74</v>
      </c>
    </row>
    <row r="20" ht="12.75">
      <c r="A20" s="43" t="s">
        <v>0</v>
      </c>
    </row>
    <row r="21" ht="52.5">
      <c r="A21" s="43" t="s">
        <v>1</v>
      </c>
    </row>
    <row r="22" ht="12.75">
      <c r="A22" s="43" t="s">
        <v>2</v>
      </c>
    </row>
    <row r="23" ht="26.25">
      <c r="A23" s="43" t="s">
        <v>3</v>
      </c>
    </row>
    <row r="24" ht="12.75">
      <c r="A24" s="11"/>
    </row>
    <row r="25" ht="52.5">
      <c r="A25" s="11" t="s">
        <v>59</v>
      </c>
    </row>
    <row r="26" ht="26.25">
      <c r="A26" s="11" t="s">
        <v>60</v>
      </c>
    </row>
    <row r="27" ht="12.75">
      <c r="A27" s="11"/>
    </row>
    <row r="28" ht="17.25">
      <c r="A28" s="63" t="s">
        <v>4</v>
      </c>
    </row>
    <row r="29" ht="12.75">
      <c r="A29" s="11"/>
    </row>
    <row r="30" ht="26.25">
      <c r="A30" s="11" t="s">
        <v>5</v>
      </c>
    </row>
    <row r="31" ht="12.75">
      <c r="A31" s="11" t="s">
        <v>6</v>
      </c>
    </row>
    <row r="32" ht="12.75">
      <c r="A32" s="43" t="s">
        <v>7</v>
      </c>
    </row>
    <row r="33" ht="39">
      <c r="A33" s="43" t="s">
        <v>8</v>
      </c>
    </row>
    <row r="34" ht="26.25">
      <c r="A34" s="43" t="s">
        <v>67</v>
      </c>
    </row>
    <row r="35" ht="12.75">
      <c r="A35" s="11"/>
    </row>
    <row r="36" ht="12.75">
      <c r="A36" s="11" t="s">
        <v>9</v>
      </c>
    </row>
    <row r="37" ht="26.25">
      <c r="A37" s="43" t="s">
        <v>73</v>
      </c>
    </row>
    <row r="38" ht="12.75">
      <c r="A38" s="43" t="s">
        <v>10</v>
      </c>
    </row>
    <row r="39" ht="12.75">
      <c r="A39" s="43" t="s">
        <v>11</v>
      </c>
    </row>
    <row r="40" ht="12.75">
      <c r="A40" s="43" t="s">
        <v>12</v>
      </c>
    </row>
    <row r="41" ht="26.25">
      <c r="A41" s="43" t="s">
        <v>13</v>
      </c>
    </row>
    <row r="42" ht="39">
      <c r="A42" s="43" t="s">
        <v>14</v>
      </c>
    </row>
    <row r="43" ht="26.25">
      <c r="A43" s="43" t="s">
        <v>15</v>
      </c>
    </row>
    <row r="44" ht="26.25">
      <c r="A44" s="43" t="s">
        <v>16</v>
      </c>
    </row>
    <row r="45" ht="12.75">
      <c r="A45" s="43" t="s">
        <v>17</v>
      </c>
    </row>
    <row r="46" ht="26.25">
      <c r="A46" s="43" t="s">
        <v>18</v>
      </c>
    </row>
    <row r="47" ht="12.75">
      <c r="A47" s="43" t="s">
        <v>70</v>
      </c>
    </row>
    <row r="48" ht="12.75">
      <c r="A48" s="43" t="s">
        <v>71</v>
      </c>
    </row>
    <row r="49" ht="12.75">
      <c r="A49" s="43" t="s">
        <v>72</v>
      </c>
    </row>
    <row r="50" ht="26.25">
      <c r="A50" s="43" t="s">
        <v>19</v>
      </c>
    </row>
  </sheetData>
  <sheetProtection sheet="1" objects="1" scenarios="1"/>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11">
    <pageSetUpPr fitToPage="1"/>
  </sheetPr>
  <dimension ref="A1:Y143"/>
  <sheetViews>
    <sheetView tabSelected="1" zoomScale="75" zoomScaleNormal="75" workbookViewId="0" topLeftCell="A1">
      <pane ySplit="6" topLeftCell="BM7" activePane="bottomLeft" state="frozen"/>
      <selection pane="topLeft" activeCell="A1" sqref="A1"/>
      <selection pane="bottomLeft" activeCell="A7" sqref="A7"/>
    </sheetView>
  </sheetViews>
  <sheetFormatPr defaultColWidth="9.140625" defaultRowHeight="12.75"/>
  <cols>
    <col min="1" max="1" width="11.7109375" style="16" bestFit="1" customWidth="1"/>
    <col min="2" max="2" width="7.140625" style="16" bestFit="1" customWidth="1"/>
    <col min="3" max="3" width="12.8515625" style="16" bestFit="1" customWidth="1"/>
    <col min="4" max="4" width="18.28125" style="16" bestFit="1" customWidth="1"/>
    <col min="5" max="5" width="8.57421875" style="18" bestFit="1" customWidth="1"/>
    <col min="6" max="6" width="11.421875" style="49" bestFit="1" customWidth="1"/>
    <col min="7" max="7" width="9.421875" style="18" bestFit="1" customWidth="1"/>
    <col min="8" max="8" width="16.28125" style="16" bestFit="1" customWidth="1"/>
    <col min="9" max="9" width="10.28125" style="16" bestFit="1" customWidth="1"/>
    <col min="10" max="10" width="32.28125" style="59" customWidth="1"/>
    <col min="11" max="11" width="10.57421875" style="31" customWidth="1"/>
    <col min="12" max="12" width="11.140625" style="16" bestFit="1" customWidth="1"/>
    <col min="13" max="13" width="9.00390625" style="16" bestFit="1" customWidth="1"/>
    <col min="14" max="14" width="8.140625" style="16" bestFit="1" customWidth="1"/>
    <col min="15" max="15" width="10.140625" style="16" customWidth="1"/>
    <col min="16" max="16" width="9.8515625" style="17" customWidth="1"/>
    <col min="17" max="17" width="12.140625" style="16" bestFit="1" customWidth="1"/>
    <col min="18" max="18" width="12.7109375" style="16" bestFit="1" customWidth="1"/>
    <col min="19" max="19" width="14.140625" style="18" bestFit="1" customWidth="1"/>
    <col min="20" max="20" width="9.28125" style="17" bestFit="1" customWidth="1"/>
    <col min="21" max="21" width="9.28125" style="17" customWidth="1"/>
    <col min="22" max="22" width="9.28125" style="31" bestFit="1" customWidth="1"/>
    <col min="23" max="23" width="16.28125" style="48" bestFit="1" customWidth="1"/>
    <col min="24" max="16384" width="9.140625" style="16" customWidth="1"/>
  </cols>
  <sheetData>
    <row r="1" spans="2:15" ht="15.75" thickBot="1">
      <c r="B1" s="44"/>
      <c r="C1" s="45" t="s">
        <v>28</v>
      </c>
      <c r="D1" s="45" t="s">
        <v>29</v>
      </c>
      <c r="E1" s="20" t="s">
        <v>38</v>
      </c>
      <c r="F1" s="91" t="s">
        <v>51</v>
      </c>
      <c r="G1" s="92"/>
      <c r="H1" s="46" t="s">
        <v>54</v>
      </c>
      <c r="I1" s="47" t="s">
        <v>39</v>
      </c>
      <c r="N1" s="40" t="s">
        <v>66</v>
      </c>
      <c r="O1" s="40"/>
    </row>
    <row r="2" spans="1:25" ht="15.75" thickTop="1">
      <c r="A2" s="88" t="s">
        <v>50</v>
      </c>
      <c r="B2" s="88"/>
      <c r="C2" s="3">
        <v>26.33</v>
      </c>
      <c r="D2" s="3">
        <v>-77.033</v>
      </c>
      <c r="E2" s="58">
        <v>0</v>
      </c>
      <c r="F2" s="96" t="s">
        <v>83</v>
      </c>
      <c r="G2" s="96"/>
      <c r="H2" s="34">
        <v>38515</v>
      </c>
      <c r="I2" s="35">
        <v>0.7118055555555555</v>
      </c>
      <c r="J2" s="60" t="s">
        <v>61</v>
      </c>
      <c r="K2" s="94">
        <f ca="1">NOW()</f>
        <v>38623.860947106485</v>
      </c>
      <c r="L2" s="94"/>
      <c r="M2" s="21"/>
      <c r="N2" s="39" t="s">
        <v>64</v>
      </c>
      <c r="O2" s="41">
        <f>IF(ISBLANK(H3),currentlat($A$8:$V$138,$K$2+$K$3/24),C3)</f>
        <v>32.229</v>
      </c>
      <c r="X2" s="16">
        <f>deg(C2)</f>
        <v>26.549999999999997</v>
      </c>
      <c r="Y2" s="16">
        <f>deg(D2)</f>
        <v>-77.05499999999999</v>
      </c>
    </row>
    <row r="3" spans="1:25" ht="15">
      <c r="A3" s="89" t="s">
        <v>49</v>
      </c>
      <c r="B3" s="90"/>
      <c r="C3" s="33">
        <v>32.229</v>
      </c>
      <c r="D3" s="33">
        <v>-64.405</v>
      </c>
      <c r="E3" s="58"/>
      <c r="F3" s="96" t="s">
        <v>84</v>
      </c>
      <c r="G3" s="96"/>
      <c r="H3" s="34">
        <v>38522</v>
      </c>
      <c r="I3" s="35">
        <v>0.4618055555555556</v>
      </c>
      <c r="J3" s="60" t="s">
        <v>62</v>
      </c>
      <c r="K3" s="38">
        <v>4</v>
      </c>
      <c r="L3" s="21" t="s">
        <v>63</v>
      </c>
      <c r="N3" s="39" t="s">
        <v>65</v>
      </c>
      <c r="O3" s="41">
        <f>IF(ISBLANK(H3),currentlon($A$8:$V$138,O2,$K$2+$K$3/24),D3)</f>
        <v>-64.405</v>
      </c>
      <c r="U3" s="50"/>
      <c r="X3" s="16">
        <f>IF(ISBLANK(C3),X2,deg(C3))</f>
        <v>32.38166666666667</v>
      </c>
      <c r="Y3" s="16">
        <f>IF(ISBLANK(D3),Y2,deg(D3))</f>
        <v>-64.675</v>
      </c>
    </row>
    <row r="4" spans="20:21" ht="15">
      <c r="T4" s="19"/>
      <c r="U4" s="50"/>
    </row>
    <row r="5" spans="1:24" ht="15">
      <c r="A5" s="51"/>
      <c r="B5" s="21"/>
      <c r="C5" s="21"/>
      <c r="D5" s="21"/>
      <c r="E5" s="20"/>
      <c r="F5" s="91" t="s">
        <v>23</v>
      </c>
      <c r="G5" s="92"/>
      <c r="H5" s="92"/>
      <c r="I5" s="93"/>
      <c r="K5" s="97" t="s">
        <v>24</v>
      </c>
      <c r="L5" s="97"/>
      <c r="M5" s="97"/>
      <c r="N5" s="97"/>
      <c r="O5" s="97"/>
      <c r="P5" s="19" t="s">
        <v>25</v>
      </c>
      <c r="S5" s="20" t="s">
        <v>37</v>
      </c>
      <c r="T5" s="19" t="s">
        <v>56</v>
      </c>
      <c r="U5" s="95" t="s">
        <v>69</v>
      </c>
      <c r="V5" s="95"/>
      <c r="X5" s="16" t="s">
        <v>79</v>
      </c>
    </row>
    <row r="6" spans="1:25" ht="15.75" thickBot="1">
      <c r="A6" s="44" t="s">
        <v>26</v>
      </c>
      <c r="B6" s="44" t="s">
        <v>27</v>
      </c>
      <c r="C6" s="44" t="s">
        <v>28</v>
      </c>
      <c r="D6" s="44" t="s">
        <v>29</v>
      </c>
      <c r="E6" s="52" t="s">
        <v>30</v>
      </c>
      <c r="F6" s="53" t="s">
        <v>31</v>
      </c>
      <c r="G6" s="52" t="s">
        <v>32</v>
      </c>
      <c r="H6" s="44" t="s">
        <v>33</v>
      </c>
      <c r="I6" s="44" t="s">
        <v>34</v>
      </c>
      <c r="J6" s="61" t="s">
        <v>35</v>
      </c>
      <c r="K6" s="32" t="s">
        <v>36</v>
      </c>
      <c r="L6" s="21" t="s">
        <v>37</v>
      </c>
      <c r="M6" s="21" t="s">
        <v>38</v>
      </c>
      <c r="N6" s="21" t="s">
        <v>39</v>
      </c>
      <c r="O6" s="21" t="s">
        <v>40</v>
      </c>
      <c r="P6" s="19" t="s">
        <v>41</v>
      </c>
      <c r="Q6" s="21" t="s">
        <v>52</v>
      </c>
      <c r="R6" s="21" t="s">
        <v>53</v>
      </c>
      <c r="S6" s="20" t="s">
        <v>55</v>
      </c>
      <c r="T6" s="19" t="s">
        <v>57</v>
      </c>
      <c r="U6" s="19" t="s">
        <v>36</v>
      </c>
      <c r="V6" s="50" t="s">
        <v>58</v>
      </c>
      <c r="W6" s="54" t="s">
        <v>20</v>
      </c>
      <c r="X6" s="16" t="s">
        <v>80</v>
      </c>
      <c r="Y6" s="16" t="s">
        <v>81</v>
      </c>
    </row>
    <row r="7" spans="1:25" ht="15" thickTop="1">
      <c r="A7" s="64">
        <f>H2</f>
        <v>38515</v>
      </c>
      <c r="B7" s="65">
        <f>I2</f>
        <v>0.7118055555555555</v>
      </c>
      <c r="C7" s="66">
        <f>C2</f>
        <v>26.33</v>
      </c>
      <c r="D7" s="66">
        <f>D2</f>
        <v>-77.033</v>
      </c>
      <c r="E7" s="67">
        <f>E2</f>
        <v>0</v>
      </c>
      <c r="F7" s="12"/>
      <c r="G7" s="14"/>
      <c r="H7" s="4"/>
      <c r="I7" s="5"/>
      <c r="J7" s="68"/>
      <c r="K7" s="55" t="e">
        <f>NA()</f>
        <v>#N/A</v>
      </c>
      <c r="L7" s="55" t="e">
        <f>NA()</f>
        <v>#N/A</v>
      </c>
      <c r="M7" s="23">
        <f>E2</f>
        <v>0</v>
      </c>
      <c r="N7" s="30">
        <v>0</v>
      </c>
      <c r="O7" s="55" t="e">
        <f>NA()</f>
        <v>#N/A</v>
      </c>
      <c r="P7" s="55" t="e">
        <f>NA()</f>
        <v>#N/A</v>
      </c>
      <c r="Q7" s="30">
        <f>IF(ISBLANK(A7),NA(),IF(ISBLANK(C7),mlat(C2,F7,E7-E2),C7))</f>
        <v>26.33</v>
      </c>
      <c r="R7" s="30">
        <f>IF(ISBLANK(A7),NA(),IF(ISBLANK(D7),mlon(C2,D2,F7,E7-E2,Q7),D7))</f>
        <v>-77.033</v>
      </c>
      <c r="S7" s="55" t="e">
        <f>NA()</f>
        <v>#N/A</v>
      </c>
      <c r="T7" s="55" t="e">
        <f>NA()</f>
        <v>#N/A</v>
      </c>
      <c r="U7" s="55">
        <f>IF(Q7&lt;&gt;0,mcourse($Q7,$R7,$C$3,$D$3),NA())</f>
        <v>61.69097647119082</v>
      </c>
      <c r="V7" s="55">
        <f>IF(Q7&lt;&gt;0,Mdistance($Q7,$R7,$C$3,$D$3),NA())</f>
        <v>737.8325065138844</v>
      </c>
      <c r="W7" s="55" t="e">
        <f>NA()</f>
        <v>#N/A</v>
      </c>
      <c r="X7" s="16">
        <f>IF(ISNA(Q7),NA(),deg(Q7))</f>
        <v>26.549999999999997</v>
      </c>
      <c r="Y7" s="16">
        <f>IF(ISNA(R7),NA(),deg(R7))</f>
        <v>-77.05499999999999</v>
      </c>
    </row>
    <row r="8" spans="1:25" ht="15">
      <c r="A8" s="1">
        <v>38515</v>
      </c>
      <c r="B8" s="6">
        <v>0.8472222222222222</v>
      </c>
      <c r="C8" s="7">
        <v>26.38</v>
      </c>
      <c r="D8" s="7">
        <v>-77</v>
      </c>
      <c r="E8" s="4"/>
      <c r="F8" s="12"/>
      <c r="G8" s="15"/>
      <c r="H8" s="8"/>
      <c r="I8" s="8"/>
      <c r="J8" s="69" t="s">
        <v>85</v>
      </c>
      <c r="K8" s="55">
        <f>IF(ISBLANK(A8),0,mcourse(Q7,R7,Q8,R8))</f>
        <v>30.684740760458965</v>
      </c>
      <c r="L8" s="23">
        <f>IF(ISBLANK(A8),0,Mdistance(Q7,R7,Q8,R8))</f>
        <v>5.814033188500084</v>
      </c>
      <c r="M8" s="23">
        <f>IF(ISBLANK(A8),0,L8+M7)</f>
        <v>5.814033188500084</v>
      </c>
      <c r="N8" s="22">
        <f>IF(ISBLANK(A8),0,(A8+B8-(A7+B7))*24)</f>
        <v>3.2499999999417923</v>
      </c>
      <c r="O8" s="23">
        <f>IF(N8&gt;0,L8/N8,NA())</f>
        <v>1.7889332888012965</v>
      </c>
      <c r="P8" s="22">
        <f>daysrun(A$7:B8,M$7:M8)</f>
        <v>0</v>
      </c>
      <c r="Q8" s="30">
        <f>IF(ISBLANK($B8),NA(),IF(ISBLANK(C8),mlat(Q7,F8,E8-E7),C8))</f>
        <v>26.38</v>
      </c>
      <c r="R8" s="30">
        <f>IF(ISBLANK($B8),NA(),IF(ISBLANK(D8),mlon(Q7,R7,F8,E8-E7,Q8),D8))</f>
        <v>-77</v>
      </c>
      <c r="S8" s="23">
        <f>IF(ISNA(Q8),NA(),DistanceMadeGood(K7:R8,$C$3:$D$3))</f>
        <v>3.3870298415667417</v>
      </c>
      <c r="T8" s="22">
        <f>IF(L8&lt;&gt;0,S8/L8,NA())</f>
        <v>0.5825611467554306</v>
      </c>
      <c r="U8" s="55">
        <f>IF(Q8&lt;&gt;0,mcourse($Q8,$R8,$C$3,$D$3),NA())</f>
        <v>61.918688927257364</v>
      </c>
      <c r="V8" s="55">
        <f>IF(Q8&lt;&gt;0,Mdistance(Q8,R8,$C$3,$D$3),NA())</f>
        <v>732.7009272265054</v>
      </c>
      <c r="W8" s="56">
        <f>IF(O8&lt;&gt;0,IF(ISBLANK(A8),NA(),V8/O8/24+A8+B8),NA())</f>
        <v>38532.912814042895</v>
      </c>
      <c r="X8" s="16">
        <f aca="true" t="shared" si="0" ref="X8:X55">IF(ISNA(Q8),NA(),deg(Q8))</f>
        <v>26.63333333333333</v>
      </c>
      <c r="Y8" s="16">
        <f aca="true" t="shared" si="1" ref="Y8:Y55">IF(ISNA(R8),NA(),deg(R8))</f>
        <v>-77</v>
      </c>
    </row>
    <row r="9" spans="1:25" ht="15">
      <c r="A9" s="1">
        <v>38515</v>
      </c>
      <c r="B9" s="6">
        <v>0.9895833333333334</v>
      </c>
      <c r="C9" s="7">
        <v>27.02</v>
      </c>
      <c r="D9" s="7">
        <v>-76.48</v>
      </c>
      <c r="E9" s="8"/>
      <c r="F9" s="13">
        <v>30</v>
      </c>
      <c r="G9" s="15">
        <v>5</v>
      </c>
      <c r="H9" s="8"/>
      <c r="I9" s="8"/>
      <c r="J9" s="62" t="s">
        <v>86</v>
      </c>
      <c r="K9" s="55">
        <f aca="true" t="shared" si="2" ref="K9:K71">IF(ISBLANK(A9),0,mcourse(Q8,R8,Q9,R9))</f>
        <v>24.159949891542805</v>
      </c>
      <c r="L9" s="23">
        <f aca="true" t="shared" si="3" ref="L9:L71">IF(ISBLANK(A9),0,Mdistance(Q8,R8,Q9,R9))</f>
        <v>26.304067086963073</v>
      </c>
      <c r="M9" s="23">
        <f aca="true" t="shared" si="4" ref="M9:M71">IF(ISBLANK(A9),0,L9+M8)</f>
        <v>32.118100275463156</v>
      </c>
      <c r="N9" s="22">
        <f aca="true" t="shared" si="5" ref="N9:N71">IF(ISBLANK(A9),0,(A9+B9-(A8+B8))*24)</f>
        <v>3.4166666668024845</v>
      </c>
      <c r="O9" s="23">
        <f aca="true" t="shared" si="6" ref="O9:O71">IF(N9&gt;0,L9/N9,NA())</f>
        <v>7.69875134221974</v>
      </c>
      <c r="P9" s="22">
        <f>daysrun(A$7:B9,M$7:M9)</f>
        <v>0</v>
      </c>
      <c r="Q9" s="30">
        <f aca="true" t="shared" si="7" ref="Q9:Q71">IF(ISBLANK($B9),NA(),IF(ISBLANK(C9),mlat(Q8,F9,E9-E8),C9))</f>
        <v>27.02</v>
      </c>
      <c r="R9" s="30">
        <f aca="true" t="shared" si="8" ref="R9:R71">IF(ISBLANK($B9),NA(),IF(ISBLANK(D9),mlon(Q8,R8,F9,E9-E8,Q9),D9))</f>
        <v>-76.48</v>
      </c>
      <c r="S9" s="23">
        <f aca="true" t="shared" si="9" ref="S9:S71">IF(ISNA(Q9),NA(),DistanceMadeGood(K8:R9,$C$3:$D$3))</f>
        <v>12.7689824970388</v>
      </c>
      <c r="T9" s="22">
        <f aca="true" t="shared" si="10" ref="T9:T71">IF(L9&lt;&gt;0,S9/L9,NA())</f>
        <v>0.4854375733921168</v>
      </c>
      <c r="U9" s="55">
        <f aca="true" t="shared" si="11" ref="U9:U71">IF(Q9&lt;&gt;0,mcourse($Q9,$R9,$C$3,$D$3),NA())</f>
        <v>63.180652393656445</v>
      </c>
      <c r="V9" s="55">
        <f aca="true" t="shared" si="12" ref="V9:V71">IF(Q9&lt;&gt;0,Mdistance(Q9,R9,$C$3,$D$3),NA())</f>
        <v>711.2477639081176</v>
      </c>
      <c r="W9" s="56">
        <f aca="true" t="shared" si="13" ref="W9:W71">IF(O9&lt;&gt;0,IF(ISBLANK(A9),NA(),V9/O9/24+A9+B9),NA())</f>
        <v>38519.83895087086</v>
      </c>
      <c r="X9" s="16">
        <f t="shared" si="0"/>
        <v>27.033333333333328</v>
      </c>
      <c r="Y9" s="16">
        <f t="shared" si="1"/>
        <v>-76.8</v>
      </c>
    </row>
    <row r="10" spans="1:25" ht="15">
      <c r="A10" s="1">
        <v>38516</v>
      </c>
      <c r="B10" s="6">
        <v>0.20555555555555557</v>
      </c>
      <c r="C10" s="7">
        <v>27.405</v>
      </c>
      <c r="D10" s="7">
        <v>-76.363</v>
      </c>
      <c r="E10" s="8"/>
      <c r="F10" s="13">
        <v>20</v>
      </c>
      <c r="G10" s="15">
        <v>5.5</v>
      </c>
      <c r="H10" s="8"/>
      <c r="I10" s="8"/>
      <c r="J10" s="62" t="s">
        <v>88</v>
      </c>
      <c r="K10" s="55">
        <f>IF(ISBLANK(A10),0,mcourse(Q9,R9,Q10,R10))</f>
        <v>15.182295277743567</v>
      </c>
      <c r="L10" s="23">
        <f>IF(ISBLANK(A10),0,Mdistance(Q9,R9,Q10,R10))</f>
        <v>39.8923438745083</v>
      </c>
      <c r="M10" s="23">
        <f>IF(ISBLANK(A10),0,L10+M9)</f>
        <v>72.01044414997145</v>
      </c>
      <c r="N10" s="22">
        <f>IF(ISBLANK(A10),0,(A10+B10-(A9+B9))*24)</f>
        <v>5.183333333290648</v>
      </c>
      <c r="O10" s="23">
        <f>IF(N10&gt;0,L10/N10,NA())</f>
        <v>7.696272130193599</v>
      </c>
      <c r="P10" s="22">
        <f>daysrun(A$7:B10,M$7:M10)</f>
        <v>0</v>
      </c>
      <c r="Q10" s="30">
        <f>IF(ISBLANK($B10),NA(),IF(ISBLANK(C10),mlat(Q9,F10,E10-E9),C10))</f>
        <v>27.405</v>
      </c>
      <c r="R10" s="30">
        <f>IF(ISBLANK($B10),NA(),IF(ISBLANK(D10),mlon(Q9,R9,F10,E10-E9,Q10),D10))</f>
        <v>-76.363</v>
      </c>
      <c r="S10" s="23">
        <f>IF(ISNA(Q10),NA(),DistanceMadeGood(K9:R10,$C$3:$D$3))</f>
        <v>13.477522966482155</v>
      </c>
      <c r="T10" s="22">
        <f>IF(L10&lt;&gt;0,S10/L10,NA())</f>
        <v>0.3378473576002251</v>
      </c>
      <c r="U10" s="55">
        <f>IF(Q10&lt;&gt;0,mcourse($Q10,$R10,$C$3,$D$3),NA())</f>
        <v>65.6014601753348</v>
      </c>
      <c r="V10" s="55">
        <f>IF(Q10&lt;&gt;0,Mdistance(Q10,R10,$C$3,$D$3),NA())</f>
        <v>683.6427937591717</v>
      </c>
      <c r="W10" s="56">
        <f>IF(O10&lt;&gt;0,IF(ISBLANK(A10),NA(),V10/O10/24+A10+B10),NA())</f>
        <v>38519.906713197175</v>
      </c>
      <c r="X10" s="16">
        <f>IF(ISNA(Q10),NA(),deg(Q10))</f>
        <v>27.675000000000004</v>
      </c>
      <c r="Y10" s="16">
        <f>IF(ISNA(R10),NA(),deg(R10))</f>
        <v>-76.60499999999999</v>
      </c>
    </row>
    <row r="11" spans="1:25" ht="15">
      <c r="A11" s="1">
        <v>38516</v>
      </c>
      <c r="B11" s="6">
        <v>0.3541666666666667</v>
      </c>
      <c r="C11" s="7">
        <v>28.024</v>
      </c>
      <c r="D11" s="7">
        <v>-76.355</v>
      </c>
      <c r="E11" s="8"/>
      <c r="F11" s="13">
        <v>15</v>
      </c>
      <c r="G11" s="15">
        <v>5.5</v>
      </c>
      <c r="H11" s="8"/>
      <c r="I11" s="8"/>
      <c r="J11" s="69"/>
      <c r="K11" s="55">
        <f t="shared" si="2"/>
        <v>1.8596284180244544</v>
      </c>
      <c r="L11" s="23">
        <f t="shared" si="3"/>
        <v>21.91154016100057</v>
      </c>
      <c r="M11" s="23">
        <f t="shared" si="4"/>
        <v>93.92198431097202</v>
      </c>
      <c r="N11" s="22">
        <f t="shared" si="5"/>
        <v>3.566666666592937</v>
      </c>
      <c r="O11" s="23">
        <f t="shared" si="6"/>
        <v>6.143422475173884</v>
      </c>
      <c r="P11" s="22">
        <f>daysrun(A$7:B11,M$7:M11)</f>
        <v>0</v>
      </c>
      <c r="Q11" s="30">
        <f t="shared" si="7"/>
        <v>28.024</v>
      </c>
      <c r="R11" s="30">
        <f t="shared" si="8"/>
        <v>-76.355</v>
      </c>
      <c r="S11" s="23">
        <f t="shared" si="9"/>
        <v>2.2524374073052598</v>
      </c>
      <c r="T11" s="22">
        <f t="shared" si="10"/>
        <v>0.1027968545686386</v>
      </c>
      <c r="U11" s="55">
        <f t="shared" si="11"/>
        <v>67.23532967656413</v>
      </c>
      <c r="V11" s="55">
        <f t="shared" si="12"/>
        <v>673.2186836134322</v>
      </c>
      <c r="W11" s="56">
        <f t="shared" si="13"/>
        <v>38520.92015225487</v>
      </c>
      <c r="X11" s="16">
        <f t="shared" si="0"/>
        <v>28.040000000000003</v>
      </c>
      <c r="Y11" s="16">
        <f t="shared" si="1"/>
        <v>-76.59166666666668</v>
      </c>
    </row>
    <row r="12" spans="1:25" ht="15">
      <c r="A12" s="9">
        <v>38516</v>
      </c>
      <c r="B12" s="6">
        <v>0.5319444444444444</v>
      </c>
      <c r="C12" s="7">
        <v>28.29</v>
      </c>
      <c r="D12" s="7">
        <v>-76.342</v>
      </c>
      <c r="E12" s="8"/>
      <c r="F12" s="13">
        <v>35</v>
      </c>
      <c r="G12" s="15">
        <v>5</v>
      </c>
      <c r="H12" s="8"/>
      <c r="I12" s="8"/>
      <c r="J12" s="69" t="s">
        <v>89</v>
      </c>
      <c r="K12" s="55">
        <f t="shared" si="2"/>
        <v>2.477837430503682</v>
      </c>
      <c r="L12" s="23">
        <f t="shared" si="3"/>
        <v>26.62489376317666</v>
      </c>
      <c r="M12" s="23">
        <f t="shared" si="4"/>
        <v>120.54687807414868</v>
      </c>
      <c r="N12" s="22">
        <f t="shared" si="5"/>
        <v>4.2666666667792015</v>
      </c>
      <c r="O12" s="23">
        <f t="shared" si="6"/>
        <v>6.240209475579943</v>
      </c>
      <c r="P12" s="22">
        <f>daysrun(A$7:B12,M$7:M12)</f>
        <v>0</v>
      </c>
      <c r="Q12" s="30">
        <f t="shared" si="7"/>
        <v>28.29</v>
      </c>
      <c r="R12" s="30">
        <f t="shared" si="8"/>
        <v>-76.342</v>
      </c>
      <c r="S12" s="23">
        <f t="shared" si="9"/>
        <v>2.881648096062604</v>
      </c>
      <c r="T12" s="22">
        <f t="shared" si="10"/>
        <v>0.10823134626167198</v>
      </c>
      <c r="U12" s="55">
        <f t="shared" si="11"/>
        <v>69.27798945572204</v>
      </c>
      <c r="V12" s="55">
        <f t="shared" si="12"/>
        <v>661.0441184460022</v>
      </c>
      <c r="W12" s="56">
        <f t="shared" si="13"/>
        <v>38520.94581949832</v>
      </c>
      <c r="X12" s="16">
        <f t="shared" si="0"/>
        <v>28.483333333333327</v>
      </c>
      <c r="Y12" s="16">
        <f t="shared" si="1"/>
        <v>-76.57</v>
      </c>
    </row>
    <row r="13" spans="1:25" ht="15">
      <c r="A13" s="9">
        <v>38516</v>
      </c>
      <c r="B13" s="6">
        <v>0.6458333333333334</v>
      </c>
      <c r="C13" s="7">
        <v>28.373</v>
      </c>
      <c r="D13" s="7">
        <v>-76.306</v>
      </c>
      <c r="E13" s="8"/>
      <c r="F13" s="13">
        <v>70</v>
      </c>
      <c r="G13" s="15">
        <v>6</v>
      </c>
      <c r="H13" s="8"/>
      <c r="I13" s="8"/>
      <c r="J13" s="69" t="s">
        <v>90</v>
      </c>
      <c r="K13" s="55">
        <f t="shared" si="2"/>
        <v>20.95603125591934</v>
      </c>
      <c r="L13" s="23">
        <f t="shared" si="3"/>
        <v>8.887887897032847</v>
      </c>
      <c r="M13" s="23">
        <f t="shared" si="4"/>
        <v>129.43476597118152</v>
      </c>
      <c r="N13" s="22">
        <f t="shared" si="5"/>
        <v>2.733333333337214</v>
      </c>
      <c r="O13" s="23">
        <f t="shared" si="6"/>
        <v>3.251666303787889</v>
      </c>
      <c r="P13" s="22">
        <f>daysrun(A$7:B13,M$7:M13)</f>
        <v>0</v>
      </c>
      <c r="Q13" s="30">
        <f t="shared" si="7"/>
        <v>28.373</v>
      </c>
      <c r="R13" s="30">
        <f t="shared" si="8"/>
        <v>-76.306</v>
      </c>
      <c r="S13" s="23">
        <f t="shared" si="9"/>
        <v>3.660235764379472</v>
      </c>
      <c r="T13" s="22">
        <f t="shared" si="10"/>
        <v>0.41182289952165274</v>
      </c>
      <c r="U13" s="55">
        <f t="shared" si="11"/>
        <v>69.84746424711822</v>
      </c>
      <c r="V13" s="55">
        <f t="shared" si="12"/>
        <v>654.8229131766813</v>
      </c>
      <c r="W13" s="56">
        <f t="shared" si="13"/>
        <v>38525.03669681685</v>
      </c>
      <c r="X13" s="16">
        <f t="shared" si="0"/>
        <v>28.621666666666666</v>
      </c>
      <c r="Y13" s="16">
        <f t="shared" si="1"/>
        <v>-76.51</v>
      </c>
    </row>
    <row r="14" spans="1:25" ht="15">
      <c r="A14" s="9">
        <v>38516</v>
      </c>
      <c r="B14" s="6">
        <v>0.75</v>
      </c>
      <c r="C14" s="7">
        <v>28.446</v>
      </c>
      <c r="D14" s="7">
        <v>-76.168</v>
      </c>
      <c r="E14" s="8"/>
      <c r="F14" s="13">
        <v>0</v>
      </c>
      <c r="G14" s="15">
        <v>5</v>
      </c>
      <c r="H14" s="8"/>
      <c r="I14" s="8"/>
      <c r="J14" s="69" t="s">
        <v>91</v>
      </c>
      <c r="K14" s="55">
        <f t="shared" si="2"/>
        <v>59.043242164716</v>
      </c>
      <c r="L14" s="23">
        <f t="shared" si="3"/>
        <v>14.191538884599346</v>
      </c>
      <c r="M14" s="23">
        <f t="shared" si="4"/>
        <v>143.62630485578086</v>
      </c>
      <c r="N14" s="22">
        <f t="shared" si="5"/>
        <v>2.4999999999417923</v>
      </c>
      <c r="O14" s="23">
        <f t="shared" si="6"/>
        <v>5.676615553971907</v>
      </c>
      <c r="P14" s="22">
        <f>daysrun(A$7:B14,M$7:M14)</f>
        <v>138.34239397469122</v>
      </c>
      <c r="Q14" s="30">
        <f t="shared" si="7"/>
        <v>28.446</v>
      </c>
      <c r="R14" s="30">
        <f t="shared" si="8"/>
        <v>-76.168</v>
      </c>
      <c r="S14" s="23">
        <f t="shared" si="9"/>
        <v>12.56421257877018</v>
      </c>
      <c r="T14" s="22">
        <f t="shared" si="10"/>
        <v>0.8853312301744005</v>
      </c>
      <c r="U14" s="55">
        <f t="shared" si="11"/>
        <v>70.08083504160396</v>
      </c>
      <c r="V14" s="55">
        <f t="shared" si="12"/>
        <v>640.7508443777937</v>
      </c>
      <c r="W14" s="56">
        <f t="shared" si="13"/>
        <v>38521.453146019885</v>
      </c>
      <c r="X14" s="16">
        <f t="shared" si="0"/>
        <v>28.743333333333336</v>
      </c>
      <c r="Y14" s="16">
        <f t="shared" si="1"/>
        <v>-76.28000000000002</v>
      </c>
    </row>
    <row r="15" spans="1:25" ht="15">
      <c r="A15" s="9">
        <v>38516</v>
      </c>
      <c r="B15" s="6">
        <v>0.8055555555555555</v>
      </c>
      <c r="C15" s="7">
        <v>28.517</v>
      </c>
      <c r="D15" s="7">
        <v>-76.179</v>
      </c>
      <c r="E15" s="8"/>
      <c r="F15" s="13">
        <v>30</v>
      </c>
      <c r="G15" s="15">
        <v>5</v>
      </c>
      <c r="H15" s="8"/>
      <c r="I15" s="8"/>
      <c r="J15" s="69" t="s">
        <v>92</v>
      </c>
      <c r="K15" s="55">
        <f t="shared" si="2"/>
        <v>352.2287477594851</v>
      </c>
      <c r="L15" s="23">
        <f t="shared" si="3"/>
        <v>7.1658121798031384</v>
      </c>
      <c r="M15" s="23">
        <f t="shared" si="4"/>
        <v>150.792117035584</v>
      </c>
      <c r="N15" s="22">
        <f t="shared" si="5"/>
        <v>1.3333333333139308</v>
      </c>
      <c r="O15" s="23">
        <f t="shared" si="6"/>
        <v>5.374359134930561</v>
      </c>
      <c r="P15" s="22">
        <f>daysrun(A$7:B15,M$7:M15)</f>
        <v>137.86707843253396</v>
      </c>
      <c r="Q15" s="30">
        <f t="shared" si="7"/>
        <v>28.517</v>
      </c>
      <c r="R15" s="30">
        <f t="shared" si="8"/>
        <v>-76.179</v>
      </c>
      <c r="S15" s="23">
        <f t="shared" si="9"/>
        <v>0.5766489793734014</v>
      </c>
      <c r="T15" s="22">
        <f t="shared" si="10"/>
        <v>0.08047224304855327</v>
      </c>
      <c r="U15" s="55">
        <f t="shared" si="11"/>
        <v>70.6974926826936</v>
      </c>
      <c r="V15" s="55">
        <f t="shared" si="12"/>
        <v>638.924102120895</v>
      </c>
      <c r="W15" s="56">
        <f t="shared" si="13"/>
        <v>38521.7590461802</v>
      </c>
      <c r="X15" s="16">
        <f t="shared" si="0"/>
        <v>28.861666666666665</v>
      </c>
      <c r="Y15" s="16">
        <f t="shared" si="1"/>
        <v>-76.29833333333333</v>
      </c>
    </row>
    <row r="16" spans="1:25" ht="15">
      <c r="A16" s="9">
        <v>38516</v>
      </c>
      <c r="B16" s="6">
        <v>0.9166666666666666</v>
      </c>
      <c r="C16" s="7">
        <v>29.051</v>
      </c>
      <c r="D16" s="7">
        <v>-76.105</v>
      </c>
      <c r="E16" s="8"/>
      <c r="F16" s="13">
        <v>80</v>
      </c>
      <c r="G16" s="15">
        <v>3.5</v>
      </c>
      <c r="H16" s="8">
        <v>60</v>
      </c>
      <c r="I16" s="8">
        <v>7</v>
      </c>
      <c r="J16" s="69" t="s">
        <v>85</v>
      </c>
      <c r="K16" s="55">
        <f t="shared" si="2"/>
        <v>25.903008852899468</v>
      </c>
      <c r="L16" s="23">
        <f t="shared" si="3"/>
        <v>14.896588118699695</v>
      </c>
      <c r="M16" s="23">
        <f t="shared" si="4"/>
        <v>165.6887051542837</v>
      </c>
      <c r="N16" s="22">
        <f t="shared" si="5"/>
        <v>2.6666666666278616</v>
      </c>
      <c r="O16" s="23">
        <f t="shared" si="6"/>
        <v>5.586220544593676</v>
      </c>
      <c r="P16" s="22">
        <f>daysrun(A$7:B16,M$7:M16)</f>
        <v>149.49319976010025</v>
      </c>
      <c r="Q16" s="30">
        <f t="shared" si="7"/>
        <v>29.051</v>
      </c>
      <c r="R16" s="30">
        <f t="shared" si="8"/>
        <v>-76.105</v>
      </c>
      <c r="S16" s="23">
        <f t="shared" si="9"/>
        <v>7.212276769006376</v>
      </c>
      <c r="T16" s="22">
        <f t="shared" si="10"/>
        <v>0.48415628542168</v>
      </c>
      <c r="U16" s="55">
        <f t="shared" si="11"/>
        <v>71.63812632675014</v>
      </c>
      <c r="V16" s="55">
        <f t="shared" si="12"/>
        <v>627.9015116799654</v>
      </c>
      <c r="W16" s="56">
        <f t="shared" si="13"/>
        <v>38521.60007699353</v>
      </c>
      <c r="X16" s="16">
        <f t="shared" si="0"/>
        <v>29.084999999999994</v>
      </c>
      <c r="Y16" s="16">
        <f t="shared" si="1"/>
        <v>-76.17500000000003</v>
      </c>
    </row>
    <row r="17" spans="1:25" ht="15">
      <c r="A17" s="9">
        <v>38517</v>
      </c>
      <c r="B17" s="6">
        <v>0.16666666666666666</v>
      </c>
      <c r="C17" s="7">
        <v>29.123</v>
      </c>
      <c r="D17" s="7">
        <v>-75.441</v>
      </c>
      <c r="E17" s="8"/>
      <c r="F17" s="13">
        <v>75</v>
      </c>
      <c r="G17" s="15">
        <v>5</v>
      </c>
      <c r="H17" s="8">
        <v>90</v>
      </c>
      <c r="I17" s="8">
        <v>10</v>
      </c>
      <c r="J17" s="69" t="s">
        <v>86</v>
      </c>
      <c r="K17" s="55">
        <f t="shared" si="2"/>
        <v>72.74255638549343</v>
      </c>
      <c r="L17" s="23">
        <f t="shared" si="3"/>
        <v>24.269746547475208</v>
      </c>
      <c r="M17" s="23">
        <f t="shared" si="4"/>
        <v>189.95845170175892</v>
      </c>
      <c r="N17" s="22">
        <f t="shared" si="5"/>
        <v>6</v>
      </c>
      <c r="O17" s="23">
        <f t="shared" si="6"/>
        <v>4.044957757912535</v>
      </c>
      <c r="P17" s="22">
        <f>daysrun(A$7:B17,M$7:M17)</f>
        <v>134.09445784944103</v>
      </c>
      <c r="Q17" s="30">
        <f t="shared" si="7"/>
        <v>29.123</v>
      </c>
      <c r="R17" s="30">
        <f t="shared" si="8"/>
        <v>-75.441</v>
      </c>
      <c r="S17" s="23">
        <f t="shared" si="9"/>
        <v>23.508445527678678</v>
      </c>
      <c r="T17" s="22">
        <f t="shared" si="10"/>
        <v>0.9686316864369674</v>
      </c>
      <c r="U17" s="55">
        <f t="shared" si="11"/>
        <v>71.59447378587254</v>
      </c>
      <c r="V17" s="55">
        <f t="shared" si="12"/>
        <v>603.6601788379305</v>
      </c>
      <c r="W17" s="56">
        <f t="shared" si="13"/>
        <v>38523.38490402709</v>
      </c>
      <c r="X17" s="16">
        <f t="shared" si="0"/>
        <v>29.205</v>
      </c>
      <c r="Y17" s="16">
        <f t="shared" si="1"/>
        <v>-75.73500000000001</v>
      </c>
    </row>
    <row r="18" spans="1:25" ht="15">
      <c r="A18" s="9">
        <v>38517</v>
      </c>
      <c r="B18" s="6">
        <v>0.2923611111111111</v>
      </c>
      <c r="C18" s="7">
        <v>29.148</v>
      </c>
      <c r="D18" s="7">
        <v>-75.27</v>
      </c>
      <c r="E18" s="8"/>
      <c r="F18" s="13">
        <v>75</v>
      </c>
      <c r="G18" s="15">
        <v>5.5</v>
      </c>
      <c r="H18" s="8">
        <v>80</v>
      </c>
      <c r="I18" s="8">
        <v>16</v>
      </c>
      <c r="J18" s="69" t="s">
        <v>93</v>
      </c>
      <c r="K18" s="55">
        <f t="shared" si="2"/>
        <v>80.53800773861124</v>
      </c>
      <c r="L18" s="23">
        <f t="shared" si="3"/>
        <v>15.20743177212978</v>
      </c>
      <c r="M18" s="23">
        <f t="shared" si="4"/>
        <v>205.1658834738887</v>
      </c>
      <c r="N18" s="22">
        <f t="shared" si="5"/>
        <v>3.016666666720994</v>
      </c>
      <c r="O18" s="23">
        <f t="shared" si="6"/>
        <v>5.041137603930136</v>
      </c>
      <c r="P18" s="22">
        <f>daysrun(A$7:B18,M$7:M18)</f>
        <v>122.52002084765718</v>
      </c>
      <c r="Q18" s="30">
        <f t="shared" si="7"/>
        <v>29.148</v>
      </c>
      <c r="R18" s="30">
        <f t="shared" si="8"/>
        <v>-75.27</v>
      </c>
      <c r="S18" s="23">
        <f t="shared" si="9"/>
        <v>15.10419697146761</v>
      </c>
      <c r="T18" s="22">
        <f t="shared" si="10"/>
        <v>0.9932115558886566</v>
      </c>
      <c r="U18" s="55">
        <f t="shared" si="11"/>
        <v>71.36814338241095</v>
      </c>
      <c r="V18" s="55">
        <f t="shared" si="12"/>
        <v>588.7577838844763</v>
      </c>
      <c r="W18" s="56">
        <f t="shared" si="13"/>
        <v>38522.15863857781</v>
      </c>
      <c r="X18" s="16">
        <f t="shared" si="0"/>
        <v>29.246666666666666</v>
      </c>
      <c r="Y18" s="16">
        <f t="shared" si="1"/>
        <v>-75.44999999999999</v>
      </c>
    </row>
    <row r="19" spans="1:25" ht="15">
      <c r="A19" s="9">
        <v>38517</v>
      </c>
      <c r="B19" s="6">
        <v>0.32916666666666666</v>
      </c>
      <c r="C19" s="7">
        <v>29.159</v>
      </c>
      <c r="D19" s="7">
        <v>-75.216</v>
      </c>
      <c r="E19" s="8"/>
      <c r="F19" s="13"/>
      <c r="G19" s="15"/>
      <c r="H19" s="8"/>
      <c r="I19" s="8"/>
      <c r="J19" s="69"/>
      <c r="K19" s="55">
        <f t="shared" si="2"/>
        <v>76.92307688996067</v>
      </c>
      <c r="L19" s="23">
        <f t="shared" si="3"/>
        <v>4.861684995736977</v>
      </c>
      <c r="M19" s="23">
        <f t="shared" si="4"/>
        <v>210.02756846962566</v>
      </c>
      <c r="N19" s="22">
        <f t="shared" si="5"/>
        <v>0.8833333334187046</v>
      </c>
      <c r="O19" s="23">
        <f t="shared" si="6"/>
        <v>5.503794334264654</v>
      </c>
      <c r="P19" s="22">
        <f>daysrun(A$7:B19,M$7:M19)</f>
        <v>122.83353462287755</v>
      </c>
      <c r="Q19" s="30">
        <f t="shared" si="7"/>
        <v>29.159</v>
      </c>
      <c r="R19" s="30">
        <f t="shared" si="8"/>
        <v>-75.216</v>
      </c>
      <c r="S19" s="23">
        <f t="shared" si="9"/>
        <v>4.783030765227336</v>
      </c>
      <c r="T19" s="22">
        <f t="shared" si="10"/>
        <v>0.9838216111124827</v>
      </c>
      <c r="U19" s="55">
        <f t="shared" si="11"/>
        <v>71.32270927209585</v>
      </c>
      <c r="V19" s="55">
        <f t="shared" si="12"/>
        <v>583.9415381293556</v>
      </c>
      <c r="W19" s="56">
        <f t="shared" si="13"/>
        <v>38521.74991641573</v>
      </c>
      <c r="X19" s="16">
        <f t="shared" si="0"/>
        <v>29.265</v>
      </c>
      <c r="Y19" s="16">
        <f t="shared" si="1"/>
        <v>-75.36</v>
      </c>
    </row>
    <row r="20" spans="1:25" ht="15">
      <c r="A20" s="9">
        <v>38517</v>
      </c>
      <c r="B20" s="6">
        <v>0.4166666666666667</v>
      </c>
      <c r="C20" s="7">
        <v>29.201</v>
      </c>
      <c r="D20" s="7">
        <v>-75.099</v>
      </c>
      <c r="E20" s="8"/>
      <c r="F20" s="13"/>
      <c r="G20" s="15"/>
      <c r="H20" s="8"/>
      <c r="I20" s="8"/>
      <c r="J20" s="69"/>
      <c r="K20" s="55">
        <f t="shared" si="2"/>
        <v>67.73010266691162</v>
      </c>
      <c r="L20" s="23">
        <f t="shared" si="3"/>
        <v>11.082671140313439</v>
      </c>
      <c r="M20" s="23">
        <f t="shared" si="4"/>
        <v>221.1102396099391</v>
      </c>
      <c r="N20" s="22">
        <f t="shared" si="5"/>
        <v>2.0999999998603016</v>
      </c>
      <c r="O20" s="23">
        <f t="shared" si="6"/>
        <v>5.277462448119377</v>
      </c>
      <c r="P20" s="22">
        <f>daysrun(A$7:B20,M$7:M20)</f>
        <v>119.70659322255725</v>
      </c>
      <c r="Q20" s="30">
        <f t="shared" si="7"/>
        <v>29.201</v>
      </c>
      <c r="R20" s="30">
        <f t="shared" si="8"/>
        <v>-75.099</v>
      </c>
      <c r="S20" s="23">
        <f t="shared" si="9"/>
        <v>10.445315526126109</v>
      </c>
      <c r="T20" s="22">
        <f t="shared" si="10"/>
        <v>0.942490794311406</v>
      </c>
      <c r="U20" s="55">
        <f t="shared" si="11"/>
        <v>71.39105792933847</v>
      </c>
      <c r="V20" s="55">
        <f t="shared" si="12"/>
        <v>572.8482066152445</v>
      </c>
      <c r="W20" s="56">
        <f t="shared" si="13"/>
        <v>38521.939422727984</v>
      </c>
      <c r="X20" s="16">
        <f t="shared" si="0"/>
        <v>29.335</v>
      </c>
      <c r="Y20" s="16">
        <f t="shared" si="1"/>
        <v>-75.165</v>
      </c>
    </row>
    <row r="21" spans="1:25" ht="15">
      <c r="A21" s="9">
        <v>38517</v>
      </c>
      <c r="B21" s="6">
        <v>0.6666666666666666</v>
      </c>
      <c r="C21" s="7">
        <v>29.251</v>
      </c>
      <c r="D21" s="7">
        <v>-74.482</v>
      </c>
      <c r="E21" s="15"/>
      <c r="F21" s="13">
        <v>75</v>
      </c>
      <c r="G21" s="15">
        <v>3</v>
      </c>
      <c r="H21" s="8">
        <v>90</v>
      </c>
      <c r="I21" s="8">
        <v>7</v>
      </c>
      <c r="J21" s="62" t="s">
        <v>86</v>
      </c>
      <c r="K21" s="55">
        <f t="shared" si="2"/>
        <v>75.26190395655121</v>
      </c>
      <c r="L21" s="23">
        <f t="shared" si="3"/>
        <v>19.654008776171658</v>
      </c>
      <c r="M21" s="23">
        <f t="shared" si="4"/>
        <v>240.76424838611075</v>
      </c>
      <c r="N21" s="22">
        <f t="shared" si="5"/>
        <v>6</v>
      </c>
      <c r="O21" s="23">
        <f t="shared" si="6"/>
        <v>3.275668129361943</v>
      </c>
      <c r="P21" s="22">
        <f>daysrun(A$7:B21,M$7:M21)</f>
        <v>109.05745216208153</v>
      </c>
      <c r="Q21" s="30">
        <f t="shared" si="7"/>
        <v>29.251</v>
      </c>
      <c r="R21" s="30">
        <f t="shared" si="8"/>
        <v>-74.482</v>
      </c>
      <c r="S21" s="23">
        <f t="shared" si="9"/>
        <v>19.221114753846237</v>
      </c>
      <c r="T21" s="22">
        <f t="shared" si="10"/>
        <v>0.97797426330397</v>
      </c>
      <c r="U21" s="55">
        <f t="shared" si="11"/>
        <v>71.25581691283918</v>
      </c>
      <c r="V21" s="55">
        <f t="shared" si="12"/>
        <v>553.3022936056</v>
      </c>
      <c r="W21" s="56">
        <f t="shared" si="13"/>
        <v>38524.70470022901</v>
      </c>
      <c r="X21" s="16">
        <f t="shared" si="0"/>
        <v>29.418333333333337</v>
      </c>
      <c r="Y21" s="16">
        <f t="shared" si="1"/>
        <v>-74.80333333333333</v>
      </c>
    </row>
    <row r="22" spans="1:25" ht="15">
      <c r="A22" s="9">
        <v>38517</v>
      </c>
      <c r="B22" s="6">
        <v>0.7145833333333332</v>
      </c>
      <c r="C22" s="7">
        <v>29.256</v>
      </c>
      <c r="D22" s="7">
        <v>-74.447</v>
      </c>
      <c r="E22" s="15"/>
      <c r="F22" s="13"/>
      <c r="G22" s="15"/>
      <c r="H22" s="8"/>
      <c r="I22" s="8"/>
      <c r="J22" s="36" t="s">
        <v>87</v>
      </c>
      <c r="K22" s="55">
        <f t="shared" si="2"/>
        <v>80.73277807002201</v>
      </c>
      <c r="L22" s="23">
        <f t="shared" si="3"/>
        <v>3.1048335415430985</v>
      </c>
      <c r="M22" s="23">
        <f t="shared" si="4"/>
        <v>243.86908192765384</v>
      </c>
      <c r="N22" s="22">
        <f t="shared" si="5"/>
        <v>1.1500000000814907</v>
      </c>
      <c r="O22" s="23">
        <f t="shared" si="6"/>
        <v>2.699855253324422</v>
      </c>
      <c r="P22" s="22">
        <f>daysrun(A$7:B22,M$7:M22)</f>
        <v>107.07304416994445</v>
      </c>
      <c r="Q22" s="30">
        <f t="shared" si="7"/>
        <v>29.256</v>
      </c>
      <c r="R22" s="30">
        <f t="shared" si="8"/>
        <v>-74.447</v>
      </c>
      <c r="S22" s="23">
        <f t="shared" si="9"/>
        <v>3.0840289594362815</v>
      </c>
      <c r="T22" s="22">
        <f t="shared" si="10"/>
        <v>0.9932992922717276</v>
      </c>
      <c r="U22" s="55">
        <f t="shared" si="11"/>
        <v>71.20339920877814</v>
      </c>
      <c r="V22" s="55">
        <f t="shared" si="12"/>
        <v>550.2630498184686</v>
      </c>
      <c r="W22" s="56">
        <f t="shared" si="13"/>
        <v>38526.20675232926</v>
      </c>
      <c r="X22" s="16">
        <f t="shared" si="0"/>
        <v>29.42666666666667</v>
      </c>
      <c r="Y22" s="16">
        <f t="shared" si="1"/>
        <v>-74.745</v>
      </c>
    </row>
    <row r="23" spans="1:25" ht="15">
      <c r="A23" s="9">
        <v>38517</v>
      </c>
      <c r="B23" s="6">
        <v>0.7222222222222222</v>
      </c>
      <c r="C23" s="7">
        <v>29.258</v>
      </c>
      <c r="D23" s="7">
        <v>-74.442</v>
      </c>
      <c r="E23" s="15"/>
      <c r="F23" s="13"/>
      <c r="G23" s="15"/>
      <c r="H23" s="8"/>
      <c r="I23" s="8"/>
      <c r="J23" s="36" t="s">
        <v>94</v>
      </c>
      <c r="K23" s="55">
        <f t="shared" si="2"/>
        <v>65.44436514910828</v>
      </c>
      <c r="L23" s="23">
        <f t="shared" si="3"/>
        <v>0.48125901626154904</v>
      </c>
      <c r="M23" s="23">
        <f t="shared" si="4"/>
        <v>244.3503409439154</v>
      </c>
      <c r="N23" s="22">
        <f t="shared" si="5"/>
        <v>0.18333333323244005</v>
      </c>
      <c r="O23" s="23">
        <f t="shared" si="6"/>
        <v>2.6250491810530847</v>
      </c>
      <c r="P23" s="22">
        <f>daysrun(A$7:B23,M$7:M23)</f>
        <v>106.76027610426245</v>
      </c>
      <c r="Q23" s="30">
        <f t="shared" si="7"/>
        <v>29.258</v>
      </c>
      <c r="R23" s="30">
        <f t="shared" si="8"/>
        <v>-74.442</v>
      </c>
      <c r="S23" s="23">
        <f t="shared" si="9"/>
        <v>0.4464349830982562</v>
      </c>
      <c r="T23" s="22">
        <f t="shared" si="10"/>
        <v>0.9276397283238282</v>
      </c>
      <c r="U23" s="55">
        <f t="shared" si="11"/>
        <v>71.20835538933346</v>
      </c>
      <c r="V23" s="55">
        <f t="shared" si="12"/>
        <v>549.7820629103927</v>
      </c>
      <c r="W23" s="56">
        <f t="shared" si="13"/>
        <v>38526.44875813626</v>
      </c>
      <c r="X23" s="16">
        <f t="shared" si="0"/>
        <v>29.43</v>
      </c>
      <c r="Y23" s="16">
        <f t="shared" si="1"/>
        <v>-74.73666666666666</v>
      </c>
    </row>
    <row r="24" spans="1:25" ht="15">
      <c r="A24" s="9">
        <v>38518</v>
      </c>
      <c r="B24" s="6">
        <v>0.006944444444444444</v>
      </c>
      <c r="C24" s="7">
        <v>29.412</v>
      </c>
      <c r="D24" s="7">
        <v>-74.048</v>
      </c>
      <c r="E24" s="15"/>
      <c r="F24" s="13">
        <v>45</v>
      </c>
      <c r="G24" s="15">
        <v>5</v>
      </c>
      <c r="H24" s="8" t="s">
        <v>95</v>
      </c>
      <c r="I24" s="8" t="s">
        <v>96</v>
      </c>
      <c r="J24" s="36" t="s">
        <v>97</v>
      </c>
      <c r="K24" s="55">
        <f t="shared" si="2"/>
        <v>65.91332565221244</v>
      </c>
      <c r="L24" s="23">
        <f t="shared" si="3"/>
        <v>37.73417126312149</v>
      </c>
      <c r="M24" s="23">
        <f t="shared" si="4"/>
        <v>282.0845122070369</v>
      </c>
      <c r="N24" s="22">
        <f t="shared" si="5"/>
        <v>6.833333333430346</v>
      </c>
      <c r="O24" s="23">
        <f t="shared" si="6"/>
        <v>5.522073843305236</v>
      </c>
      <c r="P24" s="22">
        <f>daysrun(A$7:B24,M$7:M24)</f>
        <v>106.7579376786417</v>
      </c>
      <c r="Q24" s="30">
        <f t="shared" si="7"/>
        <v>29.412</v>
      </c>
      <c r="R24" s="30">
        <f t="shared" si="8"/>
        <v>-74.048</v>
      </c>
      <c r="S24" s="23">
        <f t="shared" si="9"/>
        <v>35.11725950913925</v>
      </c>
      <c r="T24" s="22">
        <f t="shared" si="10"/>
        <v>0.9306487550572018</v>
      </c>
      <c r="U24" s="55">
        <f t="shared" si="11"/>
        <v>71.59205540911245</v>
      </c>
      <c r="V24" s="55">
        <f t="shared" si="12"/>
        <v>512.0643819292442</v>
      </c>
      <c r="W24" s="56">
        <f t="shared" si="13"/>
        <v>38521.87071311526</v>
      </c>
      <c r="X24" s="16">
        <f t="shared" si="0"/>
        <v>29.686666666666664</v>
      </c>
      <c r="Y24" s="16">
        <f t="shared" si="1"/>
        <v>-74.07999999999998</v>
      </c>
    </row>
    <row r="25" spans="1:25" ht="15">
      <c r="A25" s="9">
        <v>38518</v>
      </c>
      <c r="B25" s="6">
        <v>0.16666666666666666</v>
      </c>
      <c r="C25" s="7">
        <v>30.001</v>
      </c>
      <c r="D25" s="7">
        <v>-73.499</v>
      </c>
      <c r="E25" s="15"/>
      <c r="F25" s="13">
        <v>75</v>
      </c>
      <c r="G25" s="15">
        <v>3</v>
      </c>
      <c r="H25" s="8">
        <v>150</v>
      </c>
      <c r="I25" s="8">
        <v>7</v>
      </c>
      <c r="J25" s="36" t="s">
        <v>98</v>
      </c>
      <c r="K25" s="55">
        <f t="shared" si="2"/>
        <v>34.501043581794605</v>
      </c>
      <c r="L25" s="23">
        <f t="shared" si="3"/>
        <v>22.933668240366128</v>
      </c>
      <c r="M25" s="23">
        <f t="shared" si="4"/>
        <v>305.018180447403</v>
      </c>
      <c r="N25" s="22">
        <f t="shared" si="5"/>
        <v>3.833333333255723</v>
      </c>
      <c r="O25" s="23">
        <f t="shared" si="6"/>
        <v>5.982696062825334</v>
      </c>
      <c r="P25" s="22">
        <f>daysrun(A$7:B25,M$7:M25)</f>
        <v>115.05972874564407</v>
      </c>
      <c r="Q25" s="30">
        <f t="shared" si="7"/>
        <v>30.001</v>
      </c>
      <c r="R25" s="30">
        <f t="shared" si="8"/>
        <v>-73.499</v>
      </c>
      <c r="S25" s="23">
        <f t="shared" si="9"/>
        <v>13.776399944045819</v>
      </c>
      <c r="T25" s="22">
        <f t="shared" si="10"/>
        <v>0.600706341421545</v>
      </c>
      <c r="U25" s="55">
        <f t="shared" si="11"/>
        <v>73.17590791729214</v>
      </c>
      <c r="V25" s="55">
        <f t="shared" si="12"/>
        <v>493.37619825736925</v>
      </c>
      <c r="W25" s="56">
        <f t="shared" si="13"/>
        <v>38521.60280003834</v>
      </c>
      <c r="X25" s="16">
        <f t="shared" si="0"/>
        <v>30.00166666666667</v>
      </c>
      <c r="Y25" s="16">
        <f t="shared" si="1"/>
        <v>-73.83166666666666</v>
      </c>
    </row>
    <row r="26" spans="1:25" ht="15">
      <c r="A26" s="9">
        <v>38518</v>
      </c>
      <c r="B26" s="6">
        <v>0.3055555555555555</v>
      </c>
      <c r="C26" s="7">
        <v>30.054</v>
      </c>
      <c r="D26" s="7">
        <v>-73.389</v>
      </c>
      <c r="E26" s="15"/>
      <c r="F26" s="13">
        <v>85</v>
      </c>
      <c r="G26" s="15">
        <v>3</v>
      </c>
      <c r="H26" s="8">
        <v>170</v>
      </c>
      <c r="I26" s="8">
        <v>5</v>
      </c>
      <c r="J26" s="36" t="s">
        <v>99</v>
      </c>
      <c r="K26" s="55">
        <f t="shared" si="2"/>
        <v>61.02275319036428</v>
      </c>
      <c r="L26" s="23">
        <f t="shared" si="3"/>
        <v>10.939964771944389</v>
      </c>
      <c r="M26" s="23">
        <f t="shared" si="4"/>
        <v>315.9581452193474</v>
      </c>
      <c r="N26" s="22">
        <f t="shared" si="5"/>
        <v>3.3333333333721384</v>
      </c>
      <c r="O26" s="23">
        <f t="shared" si="6"/>
        <v>3.2819894315451092</v>
      </c>
      <c r="P26" s="22">
        <f>daysrun(A$7:B26,M$7:M26)</f>
        <v>109.34945641779461</v>
      </c>
      <c r="Q26" s="30">
        <f t="shared" si="7"/>
        <v>30.054</v>
      </c>
      <c r="R26" s="30">
        <f t="shared" si="8"/>
        <v>-73.389</v>
      </c>
      <c r="S26" s="23">
        <f t="shared" si="9"/>
        <v>9.762307560684702</v>
      </c>
      <c r="T26" s="22">
        <f t="shared" si="10"/>
        <v>0.8923527419137769</v>
      </c>
      <c r="U26" s="55">
        <f t="shared" si="11"/>
        <v>73.44594121771907</v>
      </c>
      <c r="V26" s="55">
        <f t="shared" si="12"/>
        <v>482.5918279675385</v>
      </c>
      <c r="W26" s="56">
        <f t="shared" si="13"/>
        <v>38524.43232508099</v>
      </c>
      <c r="X26" s="16">
        <f t="shared" si="0"/>
        <v>30.089999999999996</v>
      </c>
      <c r="Y26" s="16">
        <f t="shared" si="1"/>
        <v>-73.64833333333334</v>
      </c>
    </row>
    <row r="27" spans="1:25" ht="15">
      <c r="A27" s="9">
        <v>38518</v>
      </c>
      <c r="B27" s="2">
        <v>0.3958333333333333</v>
      </c>
      <c r="C27" s="3">
        <v>30.108</v>
      </c>
      <c r="D27" s="3">
        <v>-73.299</v>
      </c>
      <c r="E27" s="14"/>
      <c r="F27" s="12">
        <v>45</v>
      </c>
      <c r="G27" s="14">
        <v>6</v>
      </c>
      <c r="H27" s="4">
        <v>180</v>
      </c>
      <c r="I27" s="4">
        <v>5</v>
      </c>
      <c r="J27" s="36"/>
      <c r="K27" s="55">
        <f t="shared" si="2"/>
        <v>55.384472808620174</v>
      </c>
      <c r="L27" s="23">
        <f t="shared" si="3"/>
        <v>9.505924392637548</v>
      </c>
      <c r="M27" s="23">
        <f t="shared" si="4"/>
        <v>325.46406961198494</v>
      </c>
      <c r="N27" s="22">
        <f t="shared" si="5"/>
        <v>2.166666666744277</v>
      </c>
      <c r="O27" s="23">
        <f t="shared" si="6"/>
        <v>4.387349719521713</v>
      </c>
      <c r="P27" s="22">
        <f>daysrun(A$7:B27,M$7:M27)</f>
        <v>108.22171982106025</v>
      </c>
      <c r="Q27" s="30">
        <f t="shared" si="7"/>
        <v>30.108</v>
      </c>
      <c r="R27" s="30">
        <f t="shared" si="8"/>
        <v>-73.299</v>
      </c>
      <c r="S27" s="23">
        <f t="shared" si="9"/>
        <v>8.013520871016393</v>
      </c>
      <c r="T27" s="22">
        <f t="shared" si="10"/>
        <v>0.8430027990989452</v>
      </c>
      <c r="U27" s="55">
        <f t="shared" si="11"/>
        <v>73.79831813443658</v>
      </c>
      <c r="V27" s="55">
        <f t="shared" si="12"/>
        <v>473.4439611135905</v>
      </c>
      <c r="W27" s="56">
        <f t="shared" si="13"/>
        <v>38522.89213132054</v>
      </c>
      <c r="X27" s="16">
        <f t="shared" si="0"/>
        <v>30.18</v>
      </c>
      <c r="Y27" s="16">
        <f t="shared" si="1"/>
        <v>-73.49833333333333</v>
      </c>
    </row>
    <row r="28" spans="1:25" ht="15">
      <c r="A28" s="1">
        <v>38518</v>
      </c>
      <c r="B28" s="2">
        <v>0.4791666666666667</v>
      </c>
      <c r="C28" s="3">
        <v>30.201</v>
      </c>
      <c r="D28" s="3">
        <v>-73.201</v>
      </c>
      <c r="E28" s="14"/>
      <c r="F28" s="12">
        <v>35</v>
      </c>
      <c r="G28" s="14">
        <v>4.5</v>
      </c>
      <c r="H28" s="4">
        <v>-150</v>
      </c>
      <c r="I28" s="4">
        <v>8</v>
      </c>
      <c r="J28" s="36" t="s">
        <v>100</v>
      </c>
      <c r="K28" s="55">
        <f t="shared" si="2"/>
        <v>42.453156918718214</v>
      </c>
      <c r="L28" s="23">
        <f t="shared" si="3"/>
        <v>12.604539237332101</v>
      </c>
      <c r="M28" s="23">
        <f t="shared" si="4"/>
        <v>338.06860884931706</v>
      </c>
      <c r="N28" s="22">
        <f t="shared" si="5"/>
        <v>1.9999999998835847</v>
      </c>
      <c r="O28" s="23">
        <f t="shared" si="6"/>
        <v>6.3022696190328915</v>
      </c>
      <c r="P28" s="22">
        <f>daysrun(A$7:B28,M$7:M28)</f>
        <v>110.07846516647338</v>
      </c>
      <c r="Q28" s="30">
        <f t="shared" si="7"/>
        <v>30.201</v>
      </c>
      <c r="R28" s="30">
        <f t="shared" si="8"/>
        <v>-73.201</v>
      </c>
      <c r="S28" s="23">
        <f t="shared" si="9"/>
        <v>8.826927999020192</v>
      </c>
      <c r="T28" s="22">
        <f t="shared" si="10"/>
        <v>0.7002975541443525</v>
      </c>
      <c r="U28" s="55">
        <f t="shared" si="11"/>
        <v>74.6012615201913</v>
      </c>
      <c r="V28" s="55">
        <f t="shared" si="12"/>
        <v>462.4627666506875</v>
      </c>
      <c r="W28" s="56">
        <f t="shared" si="13"/>
        <v>38521.53668135718</v>
      </c>
      <c r="X28" s="16">
        <f t="shared" si="0"/>
        <v>30.335</v>
      </c>
      <c r="Y28" s="16">
        <f t="shared" si="1"/>
        <v>-73.33499999999998</v>
      </c>
    </row>
    <row r="29" spans="1:25" ht="15">
      <c r="A29" s="1">
        <v>38518</v>
      </c>
      <c r="B29" s="2">
        <v>0.9166666666666666</v>
      </c>
      <c r="C29" s="3">
        <v>31.099</v>
      </c>
      <c r="D29" s="3">
        <v>-73.002</v>
      </c>
      <c r="E29" s="14"/>
      <c r="F29" s="12">
        <v>110</v>
      </c>
      <c r="G29" s="14">
        <v>5.5</v>
      </c>
      <c r="H29" s="4">
        <v>120</v>
      </c>
      <c r="I29" s="4">
        <v>12</v>
      </c>
      <c r="J29" s="36" t="s">
        <v>101</v>
      </c>
      <c r="K29" s="55">
        <f t="shared" si="2"/>
        <v>19.041482327540365</v>
      </c>
      <c r="L29" s="23">
        <f t="shared" si="3"/>
        <v>52.682657215337436</v>
      </c>
      <c r="M29" s="23">
        <f t="shared" si="4"/>
        <v>390.7512660646545</v>
      </c>
      <c r="N29" s="22">
        <f t="shared" si="5"/>
        <v>10.5</v>
      </c>
      <c r="O29" s="23">
        <f t="shared" si="6"/>
        <v>5.017395925270232</v>
      </c>
      <c r="P29" s="22">
        <f>daysrun(A$7:B29,M$7:M29)</f>
        <v>122.5682163800707</v>
      </c>
      <c r="Q29" s="30">
        <f t="shared" si="7"/>
        <v>31.099</v>
      </c>
      <c r="R29" s="30">
        <f t="shared" si="8"/>
        <v>-73.002</v>
      </c>
      <c r="S29" s="23">
        <f t="shared" si="9"/>
        <v>18.797616871124475</v>
      </c>
      <c r="T29" s="22">
        <f t="shared" si="10"/>
        <v>0.3568084425637503</v>
      </c>
      <c r="U29" s="55">
        <f t="shared" si="11"/>
        <v>80.29599636968332</v>
      </c>
      <c r="V29" s="55">
        <f t="shared" si="12"/>
        <v>433.0846879432147</v>
      </c>
      <c r="W29" s="56">
        <f t="shared" si="13"/>
        <v>38522.51319275305</v>
      </c>
      <c r="X29" s="16">
        <f t="shared" si="0"/>
        <v>31.165</v>
      </c>
      <c r="Y29" s="16">
        <f t="shared" si="1"/>
        <v>-73.00333333333333</v>
      </c>
    </row>
    <row r="30" spans="1:25" ht="15">
      <c r="A30" s="1">
        <v>38519</v>
      </c>
      <c r="B30" s="2">
        <v>0.25</v>
      </c>
      <c r="C30" s="3">
        <v>31.184</v>
      </c>
      <c r="D30" s="3">
        <v>-72.063</v>
      </c>
      <c r="E30" s="14"/>
      <c r="F30" s="12">
        <v>85</v>
      </c>
      <c r="G30" s="14">
        <v>5.5</v>
      </c>
      <c r="H30" s="4">
        <v>120</v>
      </c>
      <c r="I30" s="4">
        <v>12</v>
      </c>
      <c r="J30" s="36" t="s">
        <v>86</v>
      </c>
      <c r="K30" s="55">
        <f t="shared" si="2"/>
        <v>79.60065416373732</v>
      </c>
      <c r="L30" s="23">
        <f t="shared" si="3"/>
        <v>47.089347725165126</v>
      </c>
      <c r="M30" s="23">
        <f t="shared" si="4"/>
        <v>437.8406137898196</v>
      </c>
      <c r="N30" s="22">
        <f t="shared" si="5"/>
        <v>8.000000000058208</v>
      </c>
      <c r="O30" s="23">
        <f t="shared" si="6"/>
        <v>5.886168465602814</v>
      </c>
      <c r="P30" s="22">
        <f>daysrun(A$7:B30,M$7:M30)</f>
        <v>122.60532308503316</v>
      </c>
      <c r="Q30" s="30">
        <f t="shared" si="7"/>
        <v>31.184</v>
      </c>
      <c r="R30" s="30">
        <f t="shared" si="8"/>
        <v>-72.063</v>
      </c>
      <c r="S30" s="23">
        <f t="shared" si="9"/>
        <v>46.472815953007675</v>
      </c>
      <c r="T30" s="22">
        <f t="shared" si="10"/>
        <v>0.9869071923494075</v>
      </c>
      <c r="U30" s="55">
        <f t="shared" si="11"/>
        <v>80.38026769034033</v>
      </c>
      <c r="V30" s="55">
        <f t="shared" si="12"/>
        <v>385.97721969780775</v>
      </c>
      <c r="W30" s="56">
        <f t="shared" si="13"/>
        <v>38521.98223307285</v>
      </c>
      <c r="X30" s="16">
        <f t="shared" si="0"/>
        <v>31.30666666666667</v>
      </c>
      <c r="Y30" s="16">
        <f t="shared" si="1"/>
        <v>-72.10499999999999</v>
      </c>
    </row>
    <row r="31" spans="1:25" ht="15">
      <c r="A31" s="1">
        <v>38519</v>
      </c>
      <c r="B31" s="2">
        <v>0.2916666666666667</v>
      </c>
      <c r="C31" s="3">
        <v>31.191</v>
      </c>
      <c r="D31" s="3">
        <v>-71.598</v>
      </c>
      <c r="E31" s="14"/>
      <c r="F31" s="12"/>
      <c r="G31" s="14"/>
      <c r="H31" s="4"/>
      <c r="I31" s="4"/>
      <c r="J31" s="36" t="s">
        <v>87</v>
      </c>
      <c r="K31" s="55">
        <f t="shared" si="2"/>
        <v>82.85074627296109</v>
      </c>
      <c r="L31" s="23">
        <f t="shared" si="3"/>
        <v>5.62454647017672</v>
      </c>
      <c r="M31" s="23">
        <f t="shared" si="4"/>
        <v>443.4651602599963</v>
      </c>
      <c r="N31" s="22">
        <f t="shared" si="5"/>
        <v>0.9999999999417923</v>
      </c>
      <c r="O31" s="23">
        <f t="shared" si="6"/>
        <v>5.624546470504112</v>
      </c>
      <c r="P31" s="22">
        <f>daysrun(A$7:B31,M$7:M31)</f>
        <v>123.06398205563852</v>
      </c>
      <c r="Q31" s="30">
        <f t="shared" si="7"/>
        <v>31.191</v>
      </c>
      <c r="R31" s="30">
        <f t="shared" si="8"/>
        <v>-71.598</v>
      </c>
      <c r="S31" s="23">
        <f t="shared" si="9"/>
        <v>5.592190169115456</v>
      </c>
      <c r="T31" s="22">
        <f t="shared" si="10"/>
        <v>0.9942473048746546</v>
      </c>
      <c r="U31" s="55">
        <f t="shared" si="11"/>
        <v>80.34396059521119</v>
      </c>
      <c r="V31" s="55">
        <f t="shared" si="12"/>
        <v>380.3663203537942</v>
      </c>
      <c r="W31" s="56">
        <f t="shared" si="13"/>
        <v>38522.10942215406</v>
      </c>
      <c r="X31" s="16">
        <f t="shared" si="0"/>
        <v>31.318333333333328</v>
      </c>
      <c r="Y31" s="16">
        <f t="shared" si="1"/>
        <v>-71.99666666666666</v>
      </c>
    </row>
    <row r="32" spans="1:25" ht="15">
      <c r="A32" s="1">
        <v>38519</v>
      </c>
      <c r="B32" s="2">
        <v>0.5625</v>
      </c>
      <c r="C32" s="3">
        <v>31.187</v>
      </c>
      <c r="D32" s="3">
        <v>-71.174</v>
      </c>
      <c r="E32" s="14"/>
      <c r="F32" s="12">
        <v>80</v>
      </c>
      <c r="G32" s="14">
        <v>3.5</v>
      </c>
      <c r="H32" s="4">
        <v>120</v>
      </c>
      <c r="I32" s="4">
        <v>7</v>
      </c>
      <c r="J32" s="37" t="s">
        <v>86</v>
      </c>
      <c r="K32" s="55">
        <f t="shared" si="2"/>
        <v>90.62954455723157</v>
      </c>
      <c r="L32" s="23">
        <f t="shared" si="3"/>
        <v>36.40532301503563</v>
      </c>
      <c r="M32" s="23">
        <f t="shared" si="4"/>
        <v>479.8704832750319</v>
      </c>
      <c r="N32" s="22">
        <f t="shared" si="5"/>
        <v>6.500000000058208</v>
      </c>
      <c r="O32" s="23">
        <f t="shared" si="6"/>
        <v>5.600818925339941</v>
      </c>
      <c r="P32" s="22">
        <f>daysrun(A$7:B32,M$7:M32)</f>
        <v>130.89403793113607</v>
      </c>
      <c r="Q32" s="30">
        <f t="shared" si="7"/>
        <v>31.187</v>
      </c>
      <c r="R32" s="30">
        <f t="shared" si="8"/>
        <v>-71.174</v>
      </c>
      <c r="S32" s="23">
        <f t="shared" si="9"/>
        <v>36.390757433587176</v>
      </c>
      <c r="T32" s="22">
        <f t="shared" si="10"/>
        <v>0.9995999051720421</v>
      </c>
      <c r="U32" s="55">
        <f t="shared" si="11"/>
        <v>79.2700461844986</v>
      </c>
      <c r="V32" s="55">
        <f t="shared" si="12"/>
        <v>344.82704392455577</v>
      </c>
      <c r="W32" s="56">
        <f t="shared" si="13"/>
        <v>38522.1278022689</v>
      </c>
      <c r="X32" s="16">
        <f t="shared" si="0"/>
        <v>31.31166666666667</v>
      </c>
      <c r="Y32" s="16">
        <f t="shared" si="1"/>
        <v>-71.29</v>
      </c>
    </row>
    <row r="33" spans="1:25" ht="15">
      <c r="A33" s="1">
        <v>38519</v>
      </c>
      <c r="B33" s="2">
        <v>0.625</v>
      </c>
      <c r="C33" s="3">
        <v>31.202</v>
      </c>
      <c r="D33" s="3">
        <v>-71.083</v>
      </c>
      <c r="E33" s="14"/>
      <c r="F33" s="12">
        <v>80</v>
      </c>
      <c r="G33" s="14">
        <v>5</v>
      </c>
      <c r="H33" s="4">
        <v>120</v>
      </c>
      <c r="I33" s="4">
        <v>10</v>
      </c>
      <c r="J33" s="37" t="s">
        <v>87</v>
      </c>
      <c r="K33" s="55">
        <f t="shared" si="2"/>
        <v>79.1310220714245</v>
      </c>
      <c r="L33" s="23">
        <f t="shared" si="3"/>
        <v>7.954869533151086</v>
      </c>
      <c r="M33" s="23">
        <f t="shared" si="4"/>
        <v>487.825352808183</v>
      </c>
      <c r="N33" s="22">
        <f t="shared" si="5"/>
        <v>1.5</v>
      </c>
      <c r="O33" s="23">
        <f t="shared" si="6"/>
        <v>5.303246355434058</v>
      </c>
      <c r="P33" s="22">
        <f>daysrun(A$7:B33,M$7:M33)</f>
        <v>130.69679472746094</v>
      </c>
      <c r="Q33" s="30">
        <f t="shared" si="7"/>
        <v>31.202</v>
      </c>
      <c r="R33" s="30">
        <f t="shared" si="8"/>
        <v>-71.083</v>
      </c>
      <c r="S33" s="23">
        <f t="shared" si="9"/>
        <v>7.837329977780575</v>
      </c>
      <c r="T33" s="22">
        <f t="shared" si="10"/>
        <v>0.9852242007388459</v>
      </c>
      <c r="U33" s="55">
        <f t="shared" si="11"/>
        <v>79.27331002548655</v>
      </c>
      <c r="V33" s="55">
        <f t="shared" si="12"/>
        <v>336.87160683515674</v>
      </c>
      <c r="W33" s="56">
        <f t="shared" si="13"/>
        <v>38522.27174050774</v>
      </c>
      <c r="X33" s="16">
        <f t="shared" si="0"/>
        <v>31.33666666666667</v>
      </c>
      <c r="Y33" s="16">
        <f t="shared" si="1"/>
        <v>-71.13833333333334</v>
      </c>
    </row>
    <row r="34" spans="1:25" ht="15">
      <c r="A34" s="1">
        <v>38519</v>
      </c>
      <c r="B34" s="2">
        <v>0.8125</v>
      </c>
      <c r="C34" s="3">
        <v>31.307</v>
      </c>
      <c r="D34" s="3">
        <v>-70.418</v>
      </c>
      <c r="E34" s="14"/>
      <c r="F34" s="12">
        <v>60</v>
      </c>
      <c r="G34" s="14">
        <v>5</v>
      </c>
      <c r="H34" s="4">
        <v>120</v>
      </c>
      <c r="I34" s="4">
        <v>12</v>
      </c>
      <c r="J34" s="37"/>
      <c r="K34" s="55">
        <f t="shared" si="2"/>
        <v>65.20113300954327</v>
      </c>
      <c r="L34" s="23">
        <f t="shared" si="3"/>
        <v>25.033728103150448</v>
      </c>
      <c r="M34" s="23">
        <f t="shared" si="4"/>
        <v>512.8590809113334</v>
      </c>
      <c r="N34" s="22">
        <f t="shared" si="5"/>
        <v>4.5</v>
      </c>
      <c r="O34" s="23">
        <f t="shared" si="6"/>
        <v>5.563050689588988</v>
      </c>
      <c r="P34" s="22">
        <f>daysrun(A$7:B34,M$7:M34)</f>
        <v>131.09285404627383</v>
      </c>
      <c r="Q34" s="30">
        <f t="shared" si="7"/>
        <v>31.307</v>
      </c>
      <c r="R34" s="30">
        <f t="shared" si="8"/>
        <v>-70.418</v>
      </c>
      <c r="S34" s="23">
        <f t="shared" si="9"/>
        <v>22.902588185977464</v>
      </c>
      <c r="T34" s="22">
        <f t="shared" si="10"/>
        <v>0.9148692552546824</v>
      </c>
      <c r="U34" s="55">
        <f t="shared" si="11"/>
        <v>80.3831528007442</v>
      </c>
      <c r="V34" s="55">
        <f t="shared" si="12"/>
        <v>312.46509293756213</v>
      </c>
      <c r="W34" s="56">
        <f t="shared" si="13"/>
        <v>38522.15283080029</v>
      </c>
      <c r="X34" s="16">
        <f t="shared" si="0"/>
        <v>31.511666666666663</v>
      </c>
      <c r="Y34" s="16">
        <f t="shared" si="1"/>
        <v>-70.69666666666669</v>
      </c>
    </row>
    <row r="35" spans="1:25" ht="15">
      <c r="A35" s="1">
        <v>38519</v>
      </c>
      <c r="B35" s="2">
        <v>0.8513888888888889</v>
      </c>
      <c r="C35" s="3">
        <v>31.336</v>
      </c>
      <c r="D35" s="3">
        <v>-70.368</v>
      </c>
      <c r="E35" s="14"/>
      <c r="F35" s="12"/>
      <c r="G35" s="14"/>
      <c r="H35" s="4"/>
      <c r="I35" s="4"/>
      <c r="J35" s="37" t="s">
        <v>86</v>
      </c>
      <c r="K35" s="55">
        <f t="shared" si="2"/>
        <v>55.895909907358764</v>
      </c>
      <c r="L35" s="23">
        <f t="shared" si="3"/>
        <v>5.1721237786712075</v>
      </c>
      <c r="M35" s="23">
        <f t="shared" si="4"/>
        <v>518.0312046900046</v>
      </c>
      <c r="N35" s="22">
        <f t="shared" si="5"/>
        <v>0.933333333407063</v>
      </c>
      <c r="O35" s="23">
        <f t="shared" si="6"/>
        <v>5.541561190995675</v>
      </c>
      <c r="P35" s="22">
        <f>daysrun(A$7:B35,M$7:M35)</f>
        <v>131.1468309764939</v>
      </c>
      <c r="Q35" s="30">
        <f t="shared" si="7"/>
        <v>31.336</v>
      </c>
      <c r="R35" s="30">
        <f t="shared" si="8"/>
        <v>-70.368</v>
      </c>
      <c r="S35" s="23">
        <f t="shared" si="9"/>
        <v>4.324026684839781</v>
      </c>
      <c r="T35" s="22">
        <f t="shared" si="10"/>
        <v>0.8360253678906898</v>
      </c>
      <c r="U35" s="55">
        <f t="shared" si="11"/>
        <v>80.78044230224103</v>
      </c>
      <c r="V35" s="55">
        <f t="shared" si="12"/>
        <v>307.7054943230765</v>
      </c>
      <c r="W35" s="56">
        <f t="shared" si="13"/>
        <v>38522.165008069765</v>
      </c>
      <c r="X35" s="16">
        <f t="shared" si="0"/>
        <v>31.560000000000002</v>
      </c>
      <c r="Y35" s="16">
        <f t="shared" si="1"/>
        <v>-70.61333333333332</v>
      </c>
    </row>
    <row r="36" spans="1:25" ht="15">
      <c r="A36" s="1">
        <v>38519</v>
      </c>
      <c r="B36" s="2">
        <v>0.8902777777777778</v>
      </c>
      <c r="C36" s="3">
        <v>31.37</v>
      </c>
      <c r="D36" s="3">
        <v>-70.309</v>
      </c>
      <c r="E36" s="14"/>
      <c r="F36" s="12">
        <v>60</v>
      </c>
      <c r="G36" s="14">
        <v>5.5</v>
      </c>
      <c r="H36" s="4">
        <v>120</v>
      </c>
      <c r="I36" s="4">
        <v>12</v>
      </c>
      <c r="J36" s="37" t="s">
        <v>87</v>
      </c>
      <c r="K36" s="55">
        <f t="shared" si="2"/>
        <v>56.052184767616666</v>
      </c>
      <c r="L36" s="23">
        <f t="shared" si="3"/>
        <v>6.0884153860486165</v>
      </c>
      <c r="M36" s="23">
        <f t="shared" si="4"/>
        <v>524.1196200760533</v>
      </c>
      <c r="N36" s="22">
        <f t="shared" si="5"/>
        <v>0.93333333323244</v>
      </c>
      <c r="O36" s="23">
        <f t="shared" si="6"/>
        <v>6.523302200042972</v>
      </c>
      <c r="P36" s="22">
        <f>daysrun(A$7:B36,M$7:M36)</f>
        <v>131.84717331016464</v>
      </c>
      <c r="Q36" s="30">
        <f t="shared" si="7"/>
        <v>31.37</v>
      </c>
      <c r="R36" s="30">
        <f t="shared" si="8"/>
        <v>-70.309</v>
      </c>
      <c r="S36" s="23">
        <f t="shared" si="9"/>
        <v>5.09655953180832</v>
      </c>
      <c r="T36" s="22">
        <f t="shared" si="10"/>
        <v>0.8370912969385929</v>
      </c>
      <c r="U36" s="55">
        <f t="shared" si="11"/>
        <v>81.2612898487891</v>
      </c>
      <c r="V36" s="55">
        <f t="shared" si="12"/>
        <v>302.11553637702787</v>
      </c>
      <c r="W36" s="56">
        <f t="shared" si="13"/>
        <v>38521.81999787398</v>
      </c>
      <c r="X36" s="16">
        <f t="shared" si="0"/>
        <v>31.616666666666667</v>
      </c>
      <c r="Y36" s="16">
        <f t="shared" si="1"/>
        <v>-70.515</v>
      </c>
    </row>
    <row r="37" spans="1:25" ht="15">
      <c r="A37" s="1">
        <v>38519</v>
      </c>
      <c r="B37" s="2">
        <v>0.9743055555555555</v>
      </c>
      <c r="C37" s="3">
        <v>31.428</v>
      </c>
      <c r="D37" s="3">
        <v>-70.168</v>
      </c>
      <c r="E37" s="14"/>
      <c r="F37" s="12"/>
      <c r="G37" s="14"/>
      <c r="H37" s="4"/>
      <c r="I37" s="4"/>
      <c r="J37" s="37" t="s">
        <v>86</v>
      </c>
      <c r="K37" s="55">
        <f t="shared" si="2"/>
        <v>64.31593643932432</v>
      </c>
      <c r="L37" s="23">
        <f t="shared" si="3"/>
        <v>13.382295947185074</v>
      </c>
      <c r="M37" s="23">
        <f t="shared" si="4"/>
        <v>537.5019160232383</v>
      </c>
      <c r="N37" s="22">
        <f t="shared" si="5"/>
        <v>2.0166666667792015</v>
      </c>
      <c r="O37" s="23">
        <f t="shared" si="6"/>
        <v>6.635849229638832</v>
      </c>
      <c r="P37" s="22">
        <f>daysrun(A$7:B37,M$7:M37)</f>
        <v>138.7530767821178</v>
      </c>
      <c r="Q37" s="30">
        <f t="shared" si="7"/>
        <v>31.428</v>
      </c>
      <c r="R37" s="30">
        <f t="shared" si="8"/>
        <v>-70.168</v>
      </c>
      <c r="S37" s="23">
        <f t="shared" si="9"/>
        <v>12.132946264609004</v>
      </c>
      <c r="T37" s="22">
        <f t="shared" si="10"/>
        <v>0.9066416041382743</v>
      </c>
      <c r="U37" s="55">
        <f t="shared" si="11"/>
        <v>82.03072413594143</v>
      </c>
      <c r="V37" s="55">
        <f t="shared" si="12"/>
        <v>289.23401270732774</v>
      </c>
      <c r="W37" s="56">
        <f t="shared" si="13"/>
        <v>38521.7904133029</v>
      </c>
      <c r="X37" s="16">
        <f t="shared" si="0"/>
        <v>31.71333333333333</v>
      </c>
      <c r="Y37" s="16">
        <f t="shared" si="1"/>
        <v>-70.28000000000002</v>
      </c>
    </row>
    <row r="38" spans="1:25" ht="15">
      <c r="A38" s="1">
        <v>38520</v>
      </c>
      <c r="B38" s="2">
        <v>0.020833333333333332</v>
      </c>
      <c r="C38" s="3">
        <v>31.456</v>
      </c>
      <c r="D38" s="3">
        <v>-70.088</v>
      </c>
      <c r="E38" s="14"/>
      <c r="F38" s="12"/>
      <c r="G38" s="14"/>
      <c r="H38" s="4"/>
      <c r="I38" s="2"/>
      <c r="J38" s="37" t="s">
        <v>87</v>
      </c>
      <c r="K38" s="55">
        <f t="shared" si="2"/>
        <v>67.72991308017306</v>
      </c>
      <c r="L38" s="23">
        <f t="shared" si="3"/>
        <v>7.38838772835501</v>
      </c>
      <c r="M38" s="23">
        <f t="shared" si="4"/>
        <v>544.8903037515934</v>
      </c>
      <c r="N38" s="22">
        <f t="shared" si="5"/>
        <v>1.116666666639503</v>
      </c>
      <c r="O38" s="23">
        <f t="shared" si="6"/>
        <v>6.616466622568421</v>
      </c>
      <c r="P38" s="22">
        <f>daysrun(A$7:B38,M$7:M38)</f>
        <v>139.5976190366144</v>
      </c>
      <c r="Q38" s="30">
        <f t="shared" si="7"/>
        <v>31.456</v>
      </c>
      <c r="R38" s="30">
        <f t="shared" si="8"/>
        <v>-70.088</v>
      </c>
      <c r="S38" s="23">
        <f t="shared" si="9"/>
        <v>6.868104453291925</v>
      </c>
      <c r="T38" s="22">
        <f t="shared" si="10"/>
        <v>0.9295809459124144</v>
      </c>
      <c r="U38" s="55">
        <f t="shared" si="11"/>
        <v>82.40012610130549</v>
      </c>
      <c r="V38" s="55">
        <f t="shared" si="12"/>
        <v>282.03261253124145</v>
      </c>
      <c r="W38" s="56">
        <f t="shared" si="13"/>
        <v>38521.796911038524</v>
      </c>
      <c r="X38" s="16">
        <f t="shared" si="0"/>
        <v>31.76</v>
      </c>
      <c r="Y38" s="16">
        <f t="shared" si="1"/>
        <v>-70.14666666666666</v>
      </c>
    </row>
    <row r="39" spans="1:25" ht="15">
      <c r="A39" s="1">
        <v>38520</v>
      </c>
      <c r="B39" s="2">
        <v>0.53125</v>
      </c>
      <c r="C39" s="3">
        <v>32.001</v>
      </c>
      <c r="D39" s="3">
        <v>-68.5467</v>
      </c>
      <c r="E39" s="14"/>
      <c r="F39" s="12">
        <v>65</v>
      </c>
      <c r="G39" s="14">
        <v>4.5</v>
      </c>
      <c r="H39" s="4">
        <v>90</v>
      </c>
      <c r="I39" s="4">
        <v>8</v>
      </c>
      <c r="J39" s="37" t="s">
        <v>86</v>
      </c>
      <c r="K39" s="55">
        <f t="shared" si="2"/>
        <v>77.08929498542533</v>
      </c>
      <c r="L39" s="23">
        <f t="shared" si="3"/>
        <v>64.87168235839333</v>
      </c>
      <c r="M39" s="23">
        <f t="shared" si="4"/>
        <v>609.7619861099867</v>
      </c>
      <c r="N39" s="22">
        <f t="shared" si="5"/>
        <v>12.249999999941792</v>
      </c>
      <c r="O39" s="23">
        <f t="shared" si="6"/>
        <v>5.295647539485843</v>
      </c>
      <c r="P39" s="22">
        <f>daysrun(A$7:B39,M$7:M39)</f>
        <v>134.15542253418351</v>
      </c>
      <c r="Q39" s="30">
        <f t="shared" si="7"/>
        <v>32.001</v>
      </c>
      <c r="R39" s="30">
        <f t="shared" si="8"/>
        <v>-68.5467</v>
      </c>
      <c r="S39" s="23">
        <f t="shared" si="9"/>
        <v>63.37911236412186</v>
      </c>
      <c r="T39" s="22">
        <f t="shared" si="10"/>
        <v>0.9769919641358221</v>
      </c>
      <c r="U39" s="55">
        <f t="shared" si="11"/>
        <v>83.97840056683783</v>
      </c>
      <c r="V39" s="55">
        <f t="shared" si="12"/>
        <v>217.36824167827143</v>
      </c>
      <c r="W39" s="56">
        <f t="shared" si="13"/>
        <v>38522.24152433423</v>
      </c>
      <c r="X39" s="16">
        <f t="shared" si="0"/>
        <v>32.001666666666665</v>
      </c>
      <c r="Y39" s="16">
        <f t="shared" si="1"/>
        <v>-68.91116666666666</v>
      </c>
    </row>
    <row r="40" spans="1:25" ht="15">
      <c r="A40" s="1">
        <v>38520</v>
      </c>
      <c r="B40" s="2">
        <v>0.7326388888888888</v>
      </c>
      <c r="C40" s="3">
        <v>32.095</v>
      </c>
      <c r="D40" s="3">
        <v>-68.347</v>
      </c>
      <c r="E40" s="14"/>
      <c r="F40" s="12">
        <v>85</v>
      </c>
      <c r="G40" s="14">
        <v>4.5</v>
      </c>
      <c r="H40" s="4">
        <v>50</v>
      </c>
      <c r="I40" s="4">
        <v>10</v>
      </c>
      <c r="J40" s="37" t="s">
        <v>87</v>
      </c>
      <c r="K40" s="55">
        <f t="shared" si="2"/>
        <v>61.064760365306086</v>
      </c>
      <c r="L40" s="23">
        <f t="shared" si="3"/>
        <v>19.451041882935076</v>
      </c>
      <c r="M40" s="23">
        <f t="shared" si="4"/>
        <v>629.2130279929218</v>
      </c>
      <c r="N40" s="22">
        <f t="shared" si="5"/>
        <v>4.833333333372138</v>
      </c>
      <c r="O40" s="23">
        <f t="shared" si="6"/>
        <v>4.02435349298874</v>
      </c>
      <c r="P40" s="22">
        <f>daysrun(A$7:B40,M$7:M40)</f>
        <v>127.64780706315145</v>
      </c>
      <c r="Q40" s="30">
        <f t="shared" si="7"/>
        <v>32.095</v>
      </c>
      <c r="R40" s="30">
        <f t="shared" si="8"/>
        <v>-68.347</v>
      </c>
      <c r="S40" s="23">
        <f t="shared" si="9"/>
        <v>17.083577479270883</v>
      </c>
      <c r="T40" s="22">
        <f t="shared" si="10"/>
        <v>0.8782859849918253</v>
      </c>
      <c r="U40" s="55">
        <f t="shared" si="11"/>
        <v>86.14748629128012</v>
      </c>
      <c r="V40" s="55">
        <f t="shared" si="12"/>
        <v>199.4392051763844</v>
      </c>
      <c r="W40" s="56">
        <f t="shared" si="13"/>
        <v>38522.797558607504</v>
      </c>
      <c r="X40" s="16">
        <f t="shared" si="0"/>
        <v>32.158333333333324</v>
      </c>
      <c r="Y40" s="16">
        <f t="shared" si="1"/>
        <v>-68.57833333333332</v>
      </c>
    </row>
    <row r="41" spans="1:25" ht="15">
      <c r="A41" s="1">
        <v>38520</v>
      </c>
      <c r="B41" s="2">
        <v>0.8993055555555555</v>
      </c>
      <c r="C41" s="3">
        <v>32.091</v>
      </c>
      <c r="D41" s="3">
        <v>-68.164</v>
      </c>
      <c r="E41" s="14"/>
      <c r="F41" s="12">
        <v>105</v>
      </c>
      <c r="G41" s="14">
        <v>6</v>
      </c>
      <c r="H41" s="4" t="s">
        <v>96</v>
      </c>
      <c r="I41" s="4" t="s">
        <v>95</v>
      </c>
      <c r="J41" s="37" t="s">
        <v>94</v>
      </c>
      <c r="K41" s="55">
        <f t="shared" si="2"/>
        <v>91.47176949395383</v>
      </c>
      <c r="L41" s="23">
        <f t="shared" si="3"/>
        <v>15.573656385430272</v>
      </c>
      <c r="M41" s="23">
        <f t="shared" si="4"/>
        <v>644.786684378352</v>
      </c>
      <c r="N41" s="22">
        <f t="shared" si="5"/>
        <v>3.9999999999417923</v>
      </c>
      <c r="O41" s="23">
        <f t="shared" si="6"/>
        <v>3.8934140964142245</v>
      </c>
      <c r="P41" s="22">
        <f>daysrun(A$7:B41,M$7:M41)</f>
        <v>119.58745533052615</v>
      </c>
      <c r="Q41" s="30">
        <f t="shared" si="7"/>
        <v>32.091</v>
      </c>
      <c r="R41" s="30">
        <f t="shared" si="8"/>
        <v>-68.164</v>
      </c>
      <c r="S41" s="23">
        <f t="shared" si="9"/>
        <v>15.566871159466178</v>
      </c>
      <c r="T41" s="22">
        <f t="shared" si="10"/>
        <v>0.9995643138774757</v>
      </c>
      <c r="U41" s="55">
        <f t="shared" si="11"/>
        <v>85.69795828345684</v>
      </c>
      <c r="V41" s="55">
        <f t="shared" si="12"/>
        <v>183.96501930193838</v>
      </c>
      <c r="W41" s="56">
        <f t="shared" si="13"/>
        <v>38522.86806843249</v>
      </c>
      <c r="X41" s="16">
        <f t="shared" si="0"/>
        <v>32.151666666666664</v>
      </c>
      <c r="Y41" s="16">
        <f t="shared" si="1"/>
        <v>-68.27333333333334</v>
      </c>
    </row>
    <row r="42" spans="1:25" ht="15">
      <c r="A42" s="1">
        <v>38521</v>
      </c>
      <c r="B42" s="2">
        <v>0.2569444444444445</v>
      </c>
      <c r="C42" s="3">
        <v>32.121</v>
      </c>
      <c r="D42" s="3">
        <v>-67.198</v>
      </c>
      <c r="E42" s="14"/>
      <c r="F42" s="12">
        <v>110</v>
      </c>
      <c r="G42" s="14">
        <v>5</v>
      </c>
      <c r="H42" s="4">
        <v>100</v>
      </c>
      <c r="I42" s="4">
        <v>15</v>
      </c>
      <c r="J42" s="37"/>
      <c r="K42" s="55">
        <f t="shared" si="2"/>
        <v>86.43405766021849</v>
      </c>
      <c r="L42" s="23">
        <f t="shared" si="3"/>
        <v>48.23363360083957</v>
      </c>
      <c r="M42" s="23">
        <f t="shared" si="4"/>
        <v>693.0203179791915</v>
      </c>
      <c r="N42" s="22">
        <f t="shared" si="5"/>
        <v>8.583333333372138</v>
      </c>
      <c r="O42" s="23">
        <f t="shared" si="6"/>
        <v>5.619452458324836</v>
      </c>
      <c r="P42" s="22">
        <f>daysrun(A$7:B42,M$7:M42)</f>
        <v>119.83551712810133</v>
      </c>
      <c r="Q42" s="30">
        <f t="shared" si="7"/>
        <v>32.121</v>
      </c>
      <c r="R42" s="30">
        <f t="shared" si="8"/>
        <v>-67.198</v>
      </c>
      <c r="S42" s="23">
        <f t="shared" si="9"/>
        <v>48.151763193723625</v>
      </c>
      <c r="T42" s="22">
        <f t="shared" si="10"/>
        <v>0.9983026282491286</v>
      </c>
      <c r="U42" s="55">
        <f t="shared" si="11"/>
        <v>85.43674847895626</v>
      </c>
      <c r="V42" s="55">
        <f t="shared" si="12"/>
        <v>135.74730265693566</v>
      </c>
      <c r="W42" s="56">
        <f t="shared" si="13"/>
        <v>38522.26347268766</v>
      </c>
      <c r="X42" s="16">
        <f t="shared" si="0"/>
        <v>32.201666666666675</v>
      </c>
      <c r="Y42" s="16">
        <f t="shared" si="1"/>
        <v>-67.32999999999998</v>
      </c>
    </row>
    <row r="43" spans="1:25" ht="15">
      <c r="A43" s="1">
        <v>38521</v>
      </c>
      <c r="B43" s="2">
        <v>0.5027777777777778</v>
      </c>
      <c r="C43" s="3">
        <v>32.084</v>
      </c>
      <c r="D43" s="3">
        <v>-66.486</v>
      </c>
      <c r="E43" s="14"/>
      <c r="F43" s="12">
        <v>110</v>
      </c>
      <c r="G43" s="14">
        <v>3</v>
      </c>
      <c r="H43" s="4">
        <v>100</v>
      </c>
      <c r="I43" s="4">
        <v>5</v>
      </c>
      <c r="J43" s="37"/>
      <c r="K43" s="55">
        <f t="shared" si="2"/>
        <v>97.9370528088085</v>
      </c>
      <c r="L43" s="23">
        <f t="shared" si="3"/>
        <v>26.79507575822585</v>
      </c>
      <c r="M43" s="23">
        <f t="shared" si="4"/>
        <v>719.8153937374174</v>
      </c>
      <c r="N43" s="22">
        <f t="shared" si="5"/>
        <v>5.900000000023283</v>
      </c>
      <c r="O43" s="23">
        <f t="shared" si="6"/>
        <v>4.541538264088154</v>
      </c>
      <c r="P43" s="22">
        <f>daysrun(A$7:B43,M$7:M43)</f>
        <v>118.03754900641823</v>
      </c>
      <c r="Q43" s="30">
        <f t="shared" si="7"/>
        <v>32.084</v>
      </c>
      <c r="R43" s="30">
        <f t="shared" si="8"/>
        <v>-66.486</v>
      </c>
      <c r="S43" s="23">
        <f t="shared" si="9"/>
        <v>26.52661279791739</v>
      </c>
      <c r="T43" s="22">
        <f t="shared" si="10"/>
        <v>0.9899808844456787</v>
      </c>
      <c r="U43" s="55">
        <f t="shared" si="11"/>
        <v>82.41235720315039</v>
      </c>
      <c r="V43" s="55">
        <f t="shared" si="12"/>
        <v>109.81303863048662</v>
      </c>
      <c r="W43" s="56">
        <f t="shared" si="13"/>
        <v>38522.5102653316</v>
      </c>
      <c r="X43" s="16">
        <f t="shared" si="0"/>
        <v>32.14000000000001</v>
      </c>
      <c r="Y43" s="16">
        <f t="shared" si="1"/>
        <v>-66.81</v>
      </c>
    </row>
    <row r="44" spans="1:25" ht="15">
      <c r="A44" s="1">
        <v>38521</v>
      </c>
      <c r="B44" s="2">
        <v>0.59375</v>
      </c>
      <c r="C44" s="3">
        <v>32.092</v>
      </c>
      <c r="D44" s="3">
        <v>-66.384</v>
      </c>
      <c r="E44" s="14"/>
      <c r="F44" s="12">
        <v>110</v>
      </c>
      <c r="G44" s="14">
        <v>2.5</v>
      </c>
      <c r="H44" s="4">
        <v>100</v>
      </c>
      <c r="I44" s="4">
        <v>6</v>
      </c>
      <c r="J44" s="37"/>
      <c r="K44" s="55">
        <f t="shared" si="2"/>
        <v>84.73315568910817</v>
      </c>
      <c r="L44" s="23">
        <f t="shared" si="3"/>
        <v>8.715131431772228</v>
      </c>
      <c r="M44" s="23">
        <f t="shared" si="4"/>
        <v>728.5305251691896</v>
      </c>
      <c r="N44" s="22">
        <f t="shared" si="5"/>
        <v>2.1833333332906477</v>
      </c>
      <c r="O44" s="23">
        <f t="shared" si="6"/>
        <v>3.9916632512714267</v>
      </c>
      <c r="P44" s="22">
        <f>daysrun(A$7:B44,M$7:M44)</f>
        <v>111.78215440866155</v>
      </c>
      <c r="Q44" s="30">
        <f t="shared" si="7"/>
        <v>32.092</v>
      </c>
      <c r="R44" s="30">
        <f t="shared" si="8"/>
        <v>-66.384</v>
      </c>
      <c r="S44" s="23">
        <f t="shared" si="9"/>
        <v>8.681662841143964</v>
      </c>
      <c r="T44" s="22">
        <f t="shared" si="10"/>
        <v>0.9961597147569973</v>
      </c>
      <c r="U44" s="55">
        <f t="shared" si="11"/>
        <v>82.21263808491831</v>
      </c>
      <c r="V44" s="55">
        <f t="shared" si="12"/>
        <v>101.10922446841764</v>
      </c>
      <c r="W44" s="56">
        <f t="shared" si="13"/>
        <v>38522.64917078268</v>
      </c>
      <c r="X44" s="16">
        <f t="shared" si="0"/>
        <v>32.15333333333332</v>
      </c>
      <c r="Y44" s="16">
        <f t="shared" si="1"/>
        <v>-66.64000000000001</v>
      </c>
    </row>
    <row r="45" spans="1:25" ht="15">
      <c r="A45" s="1">
        <v>38521</v>
      </c>
      <c r="B45" s="2">
        <v>0.7569444444444445</v>
      </c>
      <c r="C45" s="3">
        <v>32.087</v>
      </c>
      <c r="D45" s="3">
        <v>-66.149</v>
      </c>
      <c r="E45" s="14"/>
      <c r="F45" s="12">
        <v>115</v>
      </c>
      <c r="G45" s="14">
        <v>4.5</v>
      </c>
      <c r="H45" s="4">
        <v>100</v>
      </c>
      <c r="I45" s="4">
        <v>10</v>
      </c>
      <c r="J45" s="37"/>
      <c r="K45" s="55">
        <f t="shared" si="2"/>
        <v>91.43255069068158</v>
      </c>
      <c r="L45" s="23">
        <f t="shared" si="3"/>
        <v>19.999902947011552</v>
      </c>
      <c r="M45" s="23">
        <f t="shared" si="4"/>
        <v>748.5304281162012</v>
      </c>
      <c r="N45" s="22">
        <f t="shared" si="5"/>
        <v>3.916666666686069</v>
      </c>
      <c r="O45" s="23">
        <f t="shared" si="6"/>
        <v>5.106358199211696</v>
      </c>
      <c r="P45" s="22">
        <f>daysrun(A$7:B45,M$7:M45)</f>
        <v>116.48613978146302</v>
      </c>
      <c r="Q45" s="30">
        <f t="shared" si="7"/>
        <v>32.087</v>
      </c>
      <c r="R45" s="30">
        <f t="shared" si="8"/>
        <v>-66.149</v>
      </c>
      <c r="S45" s="23">
        <f t="shared" si="9"/>
        <v>19.991473112932077</v>
      </c>
      <c r="T45" s="22">
        <f t="shared" si="10"/>
        <v>0.9995785062506648</v>
      </c>
      <c r="U45" s="55">
        <f t="shared" si="11"/>
        <v>79.96102607405328</v>
      </c>
      <c r="V45" s="55">
        <f t="shared" si="12"/>
        <v>81.46030719155627</v>
      </c>
      <c r="W45" s="56">
        <f t="shared" si="13"/>
        <v>38522.42164114881</v>
      </c>
      <c r="X45" s="16">
        <f t="shared" si="0"/>
        <v>32.14500000000001</v>
      </c>
      <c r="Y45" s="16">
        <f t="shared" si="1"/>
        <v>-66.24833333333333</v>
      </c>
    </row>
    <row r="46" spans="1:25" ht="15">
      <c r="A46" s="1">
        <v>38521</v>
      </c>
      <c r="B46" s="2">
        <v>0.9798611111111111</v>
      </c>
      <c r="C46" s="3">
        <v>32.087</v>
      </c>
      <c r="D46" s="3">
        <v>-65.333</v>
      </c>
      <c r="E46" s="14"/>
      <c r="F46" s="12"/>
      <c r="G46" s="14"/>
      <c r="H46" s="4"/>
      <c r="I46" s="4"/>
      <c r="J46" s="37" t="s">
        <v>102</v>
      </c>
      <c r="K46" s="55">
        <f t="shared" si="2"/>
        <v>90</v>
      </c>
      <c r="L46" s="23">
        <f t="shared" si="3"/>
        <v>35.2228989084119</v>
      </c>
      <c r="M46" s="23">
        <f t="shared" si="4"/>
        <v>783.7533270246131</v>
      </c>
      <c r="N46" s="22">
        <f t="shared" si="5"/>
        <v>5.349999999976717</v>
      </c>
      <c r="O46" s="23">
        <f t="shared" si="6"/>
        <v>6.5837194221617175</v>
      </c>
      <c r="P46" s="22">
        <f>daysrun(A$7:B46,M$7:M46)</f>
        <v>128.60666157486904</v>
      </c>
      <c r="Q46" s="30">
        <f t="shared" si="7"/>
        <v>32.087</v>
      </c>
      <c r="R46" s="30">
        <f t="shared" si="8"/>
        <v>-65.333</v>
      </c>
      <c r="S46" s="23">
        <f t="shared" si="9"/>
        <v>35.22258761710797</v>
      </c>
      <c r="T46" s="22">
        <f t="shared" si="10"/>
        <v>0.9999911622463347</v>
      </c>
      <c r="U46" s="55">
        <f t="shared" si="11"/>
        <v>72.43714003472097</v>
      </c>
      <c r="V46" s="55">
        <f t="shared" si="12"/>
        <v>47.05851880994542</v>
      </c>
      <c r="W46" s="56">
        <f t="shared" si="13"/>
        <v>38522.27768237161</v>
      </c>
      <c r="X46" s="16">
        <f t="shared" si="0"/>
        <v>32.14500000000001</v>
      </c>
      <c r="Y46" s="16">
        <f t="shared" si="1"/>
        <v>-65.55499999999999</v>
      </c>
    </row>
    <row r="47" spans="1:25" ht="15">
      <c r="A47" s="1">
        <v>38522</v>
      </c>
      <c r="B47" s="2">
        <v>0.013888888888888888</v>
      </c>
      <c r="C47" s="3">
        <v>32.087</v>
      </c>
      <c r="D47" s="3">
        <v>-65.266</v>
      </c>
      <c r="E47" s="14"/>
      <c r="F47" s="12"/>
      <c r="G47" s="14"/>
      <c r="H47" s="4"/>
      <c r="I47" s="4"/>
      <c r="J47" s="37"/>
      <c r="K47" s="55">
        <f t="shared" si="2"/>
        <v>90</v>
      </c>
      <c r="L47" s="23">
        <f t="shared" si="3"/>
        <v>5.672918814575954</v>
      </c>
      <c r="M47" s="23">
        <f t="shared" si="4"/>
        <v>789.426245839189</v>
      </c>
      <c r="N47" s="22">
        <f t="shared" si="5"/>
        <v>0.8166666667093523</v>
      </c>
      <c r="O47" s="23">
        <f t="shared" si="6"/>
        <v>6.9464312011585</v>
      </c>
      <c r="P47" s="22">
        <f>daysrun(A$7:B47,M$7:M47)</f>
        <v>129.77007383373964</v>
      </c>
      <c r="Q47" s="30">
        <f t="shared" si="7"/>
        <v>32.087</v>
      </c>
      <c r="R47" s="30">
        <f t="shared" si="8"/>
        <v>-65.266</v>
      </c>
      <c r="S47" s="23">
        <f t="shared" si="9"/>
        <v>5.672867612613304</v>
      </c>
      <c r="T47" s="22">
        <f t="shared" si="10"/>
        <v>0.9999909743177501</v>
      </c>
      <c r="U47" s="55">
        <f t="shared" si="11"/>
        <v>70.07416176879629</v>
      </c>
      <c r="V47" s="55">
        <f t="shared" si="12"/>
        <v>41.66623264376938</v>
      </c>
      <c r="W47" s="56">
        <f t="shared" si="13"/>
        <v>38522.26381478271</v>
      </c>
      <c r="X47" s="16">
        <f t="shared" si="0"/>
        <v>32.14500000000001</v>
      </c>
      <c r="Y47" s="16">
        <f t="shared" si="1"/>
        <v>-65.44333333333334</v>
      </c>
    </row>
    <row r="48" spans="1:25" ht="15">
      <c r="A48" s="1">
        <v>38522</v>
      </c>
      <c r="B48" s="2">
        <v>0.14027777777777778</v>
      </c>
      <c r="C48" s="3">
        <v>32.073</v>
      </c>
      <c r="D48" s="3">
        <v>-65.037</v>
      </c>
      <c r="E48" s="14"/>
      <c r="F48" s="12"/>
      <c r="G48" s="14"/>
      <c r="H48" s="4"/>
      <c r="I48" s="4"/>
      <c r="J48" s="37" t="s">
        <v>103</v>
      </c>
      <c r="K48" s="55">
        <f t="shared" si="2"/>
        <v>94.10931309777517</v>
      </c>
      <c r="L48" s="23">
        <f t="shared" si="3"/>
        <v>19.536817878276487</v>
      </c>
      <c r="M48" s="23">
        <f t="shared" si="4"/>
        <v>808.9630637174655</v>
      </c>
      <c r="N48" s="22">
        <f t="shared" si="5"/>
        <v>3.0333333332673647</v>
      </c>
      <c r="O48" s="23">
        <f t="shared" si="6"/>
        <v>6.440709190780672</v>
      </c>
      <c r="P48" s="22">
        <f>daysrun(A$7:B48,M$7:M48)</f>
        <v>132.29657876238673</v>
      </c>
      <c r="Q48" s="30">
        <f t="shared" si="7"/>
        <v>32.073</v>
      </c>
      <c r="R48" s="30">
        <f t="shared" si="8"/>
        <v>-65.037</v>
      </c>
      <c r="S48" s="23">
        <f t="shared" si="9"/>
        <v>19.48045683407958</v>
      </c>
      <c r="T48" s="22">
        <f t="shared" si="10"/>
        <v>0.9971151369405159</v>
      </c>
      <c r="U48" s="55">
        <f t="shared" si="11"/>
        <v>51.64762095182619</v>
      </c>
      <c r="V48" s="55">
        <f t="shared" si="12"/>
        <v>25.141169076670515</v>
      </c>
      <c r="W48" s="56">
        <f t="shared" si="13"/>
        <v>38522.30292271027</v>
      </c>
      <c r="X48" s="16">
        <f t="shared" si="0"/>
        <v>32.12166666666667</v>
      </c>
      <c r="Y48" s="16">
        <f t="shared" si="1"/>
        <v>-65.06166666666667</v>
      </c>
    </row>
    <row r="49" spans="1:25" ht="15">
      <c r="A49" s="1">
        <v>38522</v>
      </c>
      <c r="B49" s="2">
        <v>0.21875</v>
      </c>
      <c r="C49" s="3">
        <v>32.069</v>
      </c>
      <c r="D49" s="3">
        <v>-64.531</v>
      </c>
      <c r="E49" s="14"/>
      <c r="F49" s="12">
        <v>60</v>
      </c>
      <c r="G49" s="14">
        <v>4.5</v>
      </c>
      <c r="H49" s="4">
        <v>-160</v>
      </c>
      <c r="I49" s="4">
        <v>5</v>
      </c>
      <c r="J49" s="37" t="s">
        <v>104</v>
      </c>
      <c r="K49" s="55">
        <f t="shared" si="2"/>
        <v>92.53874984155291</v>
      </c>
      <c r="L49" s="23">
        <f t="shared" si="3"/>
        <v>9.030355231508498</v>
      </c>
      <c r="M49" s="23">
        <f t="shared" si="4"/>
        <v>817.993418948974</v>
      </c>
      <c r="N49" s="22">
        <f t="shared" si="5"/>
        <v>1.883333333360497</v>
      </c>
      <c r="O49" s="23">
        <f t="shared" si="6"/>
        <v>4.794878883917656</v>
      </c>
      <c r="P49" s="22">
        <f>daysrun(A$7:B49,M$7:M49)</f>
        <v>131.27247251660148</v>
      </c>
      <c r="Q49" s="30">
        <f t="shared" si="7"/>
        <v>32.069</v>
      </c>
      <c r="R49" s="30">
        <f t="shared" si="8"/>
        <v>-64.531</v>
      </c>
      <c r="S49" s="23">
        <f t="shared" si="9"/>
        <v>9.019511195472408</v>
      </c>
      <c r="T49" s="22">
        <f t="shared" si="10"/>
        <v>0.9987991573135181</v>
      </c>
      <c r="U49" s="55">
        <f t="shared" si="11"/>
        <v>33.792892279592856</v>
      </c>
      <c r="V49" s="55">
        <f t="shared" si="12"/>
        <v>19.252672082018375</v>
      </c>
      <c r="W49" s="56">
        <f t="shared" si="13"/>
        <v>38522.386052384376</v>
      </c>
      <c r="X49" s="16">
        <f t="shared" si="0"/>
        <v>32.115</v>
      </c>
      <c r="Y49" s="16">
        <f t="shared" si="1"/>
        <v>-64.88500000000002</v>
      </c>
    </row>
    <row r="50" spans="1:25" ht="30">
      <c r="A50" s="1">
        <v>38522</v>
      </c>
      <c r="B50" s="2">
        <v>0.4618055555555556</v>
      </c>
      <c r="C50" s="3">
        <v>32.229</v>
      </c>
      <c r="D50" s="3">
        <v>-64.405</v>
      </c>
      <c r="E50" s="14"/>
      <c r="F50" s="12"/>
      <c r="G50" s="14"/>
      <c r="H50" s="4"/>
      <c r="I50" s="4"/>
      <c r="J50" s="37" t="s">
        <v>105</v>
      </c>
      <c r="K50" s="55">
        <f t="shared" si="2"/>
        <v>33.792892279592856</v>
      </c>
      <c r="L50" s="23">
        <f t="shared" si="3"/>
        <v>19.252672082018375</v>
      </c>
      <c r="M50" s="23">
        <f t="shared" si="4"/>
        <v>837.2460910309924</v>
      </c>
      <c r="N50" s="22">
        <f t="shared" si="5"/>
        <v>5.833333333313931</v>
      </c>
      <c r="O50" s="23">
        <f t="shared" si="6"/>
        <v>3.300458071214128</v>
      </c>
      <c r="P50" s="22">
        <f>daysrun(A$7:B50,M$7:M50)</f>
        <v>119.70323527081955</v>
      </c>
      <c r="Q50" s="30">
        <f t="shared" si="7"/>
        <v>32.229</v>
      </c>
      <c r="R50" s="30">
        <f t="shared" si="8"/>
        <v>-64.405</v>
      </c>
      <c r="S50" s="23">
        <f t="shared" si="9"/>
        <v>10.785440850780148</v>
      </c>
      <c r="T50" s="22">
        <f t="shared" si="10"/>
        <v>0.5602048798646263</v>
      </c>
      <c r="U50" s="55">
        <f t="shared" si="11"/>
        <v>90</v>
      </c>
      <c r="V50" s="55">
        <f t="shared" si="12"/>
        <v>0</v>
      </c>
      <c r="W50" s="56">
        <f t="shared" si="13"/>
        <v>38522.461805555555</v>
      </c>
      <c r="X50" s="16">
        <f t="shared" si="0"/>
        <v>32.38166666666667</v>
      </c>
      <c r="Y50" s="16">
        <f t="shared" si="1"/>
        <v>-64.675</v>
      </c>
    </row>
    <row r="51" spans="1:25" ht="15">
      <c r="A51" s="1"/>
      <c r="B51" s="2"/>
      <c r="C51" s="3"/>
      <c r="D51" s="3"/>
      <c r="E51" s="14"/>
      <c r="F51" s="12"/>
      <c r="G51" s="14"/>
      <c r="H51" s="4"/>
      <c r="I51" s="4"/>
      <c r="J51" s="37"/>
      <c r="K51" s="55">
        <f t="shared" si="2"/>
        <v>0</v>
      </c>
      <c r="L51" s="23">
        <f t="shared" si="3"/>
        <v>0</v>
      </c>
      <c r="M51" s="23">
        <f t="shared" si="4"/>
        <v>0</v>
      </c>
      <c r="N51" s="22">
        <f t="shared" si="5"/>
        <v>0</v>
      </c>
      <c r="O51" s="23" t="e">
        <f t="shared" si="6"/>
        <v>#N/A</v>
      </c>
      <c r="P51" s="22">
        <f>daysrun(A$7:B51,M$7:M51)</f>
        <v>0</v>
      </c>
      <c r="Q51" s="30" t="e">
        <f t="shared" si="7"/>
        <v>#N/A</v>
      </c>
      <c r="R51" s="30" t="e">
        <f t="shared" si="8"/>
        <v>#N/A</v>
      </c>
      <c r="S51" s="23" t="e">
        <f t="shared" si="9"/>
        <v>#N/A</v>
      </c>
      <c r="T51" s="22" t="e">
        <f t="shared" si="10"/>
        <v>#N/A</v>
      </c>
      <c r="U51" s="55" t="e">
        <f t="shared" si="11"/>
        <v>#N/A</v>
      </c>
      <c r="V51" s="55" t="e">
        <f t="shared" si="12"/>
        <v>#N/A</v>
      </c>
      <c r="W51" s="56" t="e">
        <f t="shared" si="13"/>
        <v>#N/A</v>
      </c>
      <c r="X51" s="16" t="e">
        <f t="shared" si="0"/>
        <v>#N/A</v>
      </c>
      <c r="Y51" s="16" t="e">
        <f t="shared" si="1"/>
        <v>#N/A</v>
      </c>
    </row>
    <row r="52" spans="1:25" ht="15">
      <c r="A52" s="1"/>
      <c r="B52" s="2"/>
      <c r="C52" s="3"/>
      <c r="D52" s="3"/>
      <c r="E52" s="14"/>
      <c r="F52" s="12"/>
      <c r="G52" s="14"/>
      <c r="H52" s="4"/>
      <c r="I52" s="4"/>
      <c r="J52" s="37"/>
      <c r="K52" s="55">
        <f t="shared" si="2"/>
        <v>0</v>
      </c>
      <c r="L52" s="23">
        <f t="shared" si="3"/>
        <v>0</v>
      </c>
      <c r="M52" s="23">
        <f t="shared" si="4"/>
        <v>0</v>
      </c>
      <c r="N52" s="22">
        <f t="shared" si="5"/>
        <v>0</v>
      </c>
      <c r="O52" s="23" t="e">
        <f t="shared" si="6"/>
        <v>#N/A</v>
      </c>
      <c r="P52" s="22">
        <f>daysrun(A$7:B52,M$7:M52)</f>
        <v>0</v>
      </c>
      <c r="Q52" s="30" t="e">
        <f t="shared" si="7"/>
        <v>#N/A</v>
      </c>
      <c r="R52" s="30" t="e">
        <f t="shared" si="8"/>
        <v>#N/A</v>
      </c>
      <c r="S52" s="23" t="e">
        <f t="shared" si="9"/>
        <v>#N/A</v>
      </c>
      <c r="T52" s="22" t="e">
        <f t="shared" si="10"/>
        <v>#N/A</v>
      </c>
      <c r="U52" s="55" t="e">
        <f t="shared" si="11"/>
        <v>#N/A</v>
      </c>
      <c r="V52" s="55" t="e">
        <f t="shared" si="12"/>
        <v>#N/A</v>
      </c>
      <c r="W52" s="56" t="e">
        <f t="shared" si="13"/>
        <v>#N/A</v>
      </c>
      <c r="X52" s="16" t="e">
        <f t="shared" si="0"/>
        <v>#N/A</v>
      </c>
      <c r="Y52" s="16" t="e">
        <f t="shared" si="1"/>
        <v>#N/A</v>
      </c>
    </row>
    <row r="53" spans="1:25" ht="15">
      <c r="A53" s="1"/>
      <c r="B53" s="2"/>
      <c r="C53" s="3"/>
      <c r="D53" s="3"/>
      <c r="E53" s="14"/>
      <c r="F53" s="12"/>
      <c r="G53" s="14"/>
      <c r="H53" s="4"/>
      <c r="I53" s="4"/>
      <c r="J53" s="37"/>
      <c r="K53" s="55">
        <f t="shared" si="2"/>
        <v>0</v>
      </c>
      <c r="L53" s="23">
        <f t="shared" si="3"/>
        <v>0</v>
      </c>
      <c r="M53" s="23">
        <f t="shared" si="4"/>
        <v>0</v>
      </c>
      <c r="N53" s="22">
        <f t="shared" si="5"/>
        <v>0</v>
      </c>
      <c r="O53" s="23" t="e">
        <f t="shared" si="6"/>
        <v>#N/A</v>
      </c>
      <c r="P53" s="22">
        <f>daysrun(A$7:B53,M$7:M53)</f>
        <v>0</v>
      </c>
      <c r="Q53" s="30" t="e">
        <f t="shared" si="7"/>
        <v>#N/A</v>
      </c>
      <c r="R53" s="30" t="e">
        <f t="shared" si="8"/>
        <v>#N/A</v>
      </c>
      <c r="S53" s="23" t="e">
        <f t="shared" si="9"/>
        <v>#N/A</v>
      </c>
      <c r="T53" s="22" t="e">
        <f t="shared" si="10"/>
        <v>#N/A</v>
      </c>
      <c r="U53" s="55" t="e">
        <f t="shared" si="11"/>
        <v>#N/A</v>
      </c>
      <c r="V53" s="55" t="e">
        <f t="shared" si="12"/>
        <v>#N/A</v>
      </c>
      <c r="W53" s="56" t="e">
        <f t="shared" si="13"/>
        <v>#N/A</v>
      </c>
      <c r="X53" s="16" t="e">
        <f t="shared" si="0"/>
        <v>#N/A</v>
      </c>
      <c r="Y53" s="16" t="e">
        <f t="shared" si="1"/>
        <v>#N/A</v>
      </c>
    </row>
    <row r="54" spans="1:25" ht="15">
      <c r="A54" s="1"/>
      <c r="B54" s="2"/>
      <c r="C54" s="3"/>
      <c r="D54" s="3"/>
      <c r="E54" s="14"/>
      <c r="F54" s="12"/>
      <c r="G54" s="14"/>
      <c r="H54" s="4"/>
      <c r="I54" s="4"/>
      <c r="J54" s="37"/>
      <c r="K54" s="55">
        <f t="shared" si="2"/>
        <v>0</v>
      </c>
      <c r="L54" s="23">
        <f t="shared" si="3"/>
        <v>0</v>
      </c>
      <c r="M54" s="23">
        <f t="shared" si="4"/>
        <v>0</v>
      </c>
      <c r="N54" s="22">
        <f t="shared" si="5"/>
        <v>0</v>
      </c>
      <c r="O54" s="23" t="e">
        <f t="shared" si="6"/>
        <v>#N/A</v>
      </c>
      <c r="P54" s="22">
        <f>daysrun(A$7:B54,M$7:M54)</f>
        <v>0</v>
      </c>
      <c r="Q54" s="30" t="e">
        <f t="shared" si="7"/>
        <v>#N/A</v>
      </c>
      <c r="R54" s="30" t="e">
        <f t="shared" si="8"/>
        <v>#N/A</v>
      </c>
      <c r="S54" s="23" t="e">
        <f t="shared" si="9"/>
        <v>#N/A</v>
      </c>
      <c r="T54" s="22" t="e">
        <f t="shared" si="10"/>
        <v>#N/A</v>
      </c>
      <c r="U54" s="55" t="e">
        <f t="shared" si="11"/>
        <v>#N/A</v>
      </c>
      <c r="V54" s="55" t="e">
        <f t="shared" si="12"/>
        <v>#N/A</v>
      </c>
      <c r="W54" s="56" t="e">
        <f t="shared" si="13"/>
        <v>#N/A</v>
      </c>
      <c r="X54" s="16" t="e">
        <f t="shared" si="0"/>
        <v>#N/A</v>
      </c>
      <c r="Y54" s="16" t="e">
        <f t="shared" si="1"/>
        <v>#N/A</v>
      </c>
    </row>
    <row r="55" spans="1:25" ht="15">
      <c r="A55" s="1"/>
      <c r="B55" s="2"/>
      <c r="C55" s="3"/>
      <c r="D55" s="3"/>
      <c r="E55" s="14"/>
      <c r="F55" s="12"/>
      <c r="G55" s="14"/>
      <c r="H55" s="4"/>
      <c r="I55" s="4"/>
      <c r="J55" s="37"/>
      <c r="K55" s="55">
        <f t="shared" si="2"/>
        <v>0</v>
      </c>
      <c r="L55" s="23">
        <f t="shared" si="3"/>
        <v>0</v>
      </c>
      <c r="M55" s="23">
        <f t="shared" si="4"/>
        <v>0</v>
      </c>
      <c r="N55" s="22">
        <f t="shared" si="5"/>
        <v>0</v>
      </c>
      <c r="O55" s="23" t="e">
        <f t="shared" si="6"/>
        <v>#N/A</v>
      </c>
      <c r="P55" s="22">
        <f>daysrun(A$7:B55,M$7:M55)</f>
        <v>0</v>
      </c>
      <c r="Q55" s="30" t="e">
        <f t="shared" si="7"/>
        <v>#N/A</v>
      </c>
      <c r="R55" s="30" t="e">
        <f t="shared" si="8"/>
        <v>#N/A</v>
      </c>
      <c r="S55" s="23" t="e">
        <f t="shared" si="9"/>
        <v>#N/A</v>
      </c>
      <c r="T55" s="22" t="e">
        <f t="shared" si="10"/>
        <v>#N/A</v>
      </c>
      <c r="U55" s="55" t="e">
        <f t="shared" si="11"/>
        <v>#N/A</v>
      </c>
      <c r="V55" s="55" t="e">
        <f t="shared" si="12"/>
        <v>#N/A</v>
      </c>
      <c r="W55" s="56" t="e">
        <f t="shared" si="13"/>
        <v>#N/A</v>
      </c>
      <c r="X55" s="16" t="e">
        <f t="shared" si="0"/>
        <v>#N/A</v>
      </c>
      <c r="Y55" s="16" t="e">
        <f t="shared" si="1"/>
        <v>#N/A</v>
      </c>
    </row>
    <row r="56" spans="1:25" ht="15">
      <c r="A56" s="1"/>
      <c r="B56" s="2"/>
      <c r="C56" s="3"/>
      <c r="D56" s="3"/>
      <c r="E56" s="14"/>
      <c r="F56" s="12"/>
      <c r="G56" s="14"/>
      <c r="H56" s="4"/>
      <c r="I56" s="4"/>
      <c r="J56" s="37"/>
      <c r="K56" s="55">
        <f t="shared" si="2"/>
        <v>0</v>
      </c>
      <c r="L56" s="23">
        <f t="shared" si="3"/>
        <v>0</v>
      </c>
      <c r="M56" s="23">
        <f t="shared" si="4"/>
        <v>0</v>
      </c>
      <c r="N56" s="22">
        <f t="shared" si="5"/>
        <v>0</v>
      </c>
      <c r="O56" s="23" t="e">
        <f t="shared" si="6"/>
        <v>#N/A</v>
      </c>
      <c r="P56" s="22">
        <f>daysrun(A$7:B56,M$7:M56)</f>
        <v>0</v>
      </c>
      <c r="Q56" s="30" t="e">
        <f t="shared" si="7"/>
        <v>#N/A</v>
      </c>
      <c r="R56" s="30" t="e">
        <f t="shared" si="8"/>
        <v>#N/A</v>
      </c>
      <c r="S56" s="23" t="e">
        <f t="shared" si="9"/>
        <v>#N/A</v>
      </c>
      <c r="T56" s="22" t="e">
        <f t="shared" si="10"/>
        <v>#N/A</v>
      </c>
      <c r="U56" s="55" t="e">
        <f t="shared" si="11"/>
        <v>#N/A</v>
      </c>
      <c r="V56" s="55" t="e">
        <f t="shared" si="12"/>
        <v>#N/A</v>
      </c>
      <c r="W56" s="56" t="e">
        <f t="shared" si="13"/>
        <v>#N/A</v>
      </c>
      <c r="X56" s="16" t="e">
        <f aca="true" t="shared" si="14" ref="X56:X119">IF(ISNA(Q56),NA(),deg(Q56))</f>
        <v>#N/A</v>
      </c>
      <c r="Y56" s="16" t="e">
        <f aca="true" t="shared" si="15" ref="Y56:Y119">IF(ISNA(R56),NA(),deg(R56))</f>
        <v>#N/A</v>
      </c>
    </row>
    <row r="57" spans="1:25" ht="15">
      <c r="A57" s="1"/>
      <c r="B57" s="2"/>
      <c r="C57" s="3"/>
      <c r="D57" s="3"/>
      <c r="E57" s="14"/>
      <c r="F57" s="12"/>
      <c r="G57" s="14"/>
      <c r="H57" s="4"/>
      <c r="I57" s="4"/>
      <c r="J57" s="37"/>
      <c r="K57" s="55">
        <f t="shared" si="2"/>
        <v>0</v>
      </c>
      <c r="L57" s="23">
        <f t="shared" si="3"/>
        <v>0</v>
      </c>
      <c r="M57" s="23">
        <f t="shared" si="4"/>
        <v>0</v>
      </c>
      <c r="N57" s="22">
        <f t="shared" si="5"/>
        <v>0</v>
      </c>
      <c r="O57" s="23" t="e">
        <f t="shared" si="6"/>
        <v>#N/A</v>
      </c>
      <c r="P57" s="22">
        <f>daysrun(A$7:B57,M$7:M57)</f>
        <v>0</v>
      </c>
      <c r="Q57" s="30" t="e">
        <f t="shared" si="7"/>
        <v>#N/A</v>
      </c>
      <c r="R57" s="30" t="e">
        <f t="shared" si="8"/>
        <v>#N/A</v>
      </c>
      <c r="S57" s="23" t="e">
        <f t="shared" si="9"/>
        <v>#N/A</v>
      </c>
      <c r="T57" s="22" t="e">
        <f t="shared" si="10"/>
        <v>#N/A</v>
      </c>
      <c r="U57" s="55" t="e">
        <f t="shared" si="11"/>
        <v>#N/A</v>
      </c>
      <c r="V57" s="55" t="e">
        <f t="shared" si="12"/>
        <v>#N/A</v>
      </c>
      <c r="W57" s="56" t="e">
        <f t="shared" si="13"/>
        <v>#N/A</v>
      </c>
      <c r="X57" s="16" t="e">
        <f t="shared" si="14"/>
        <v>#N/A</v>
      </c>
      <c r="Y57" s="16" t="e">
        <f t="shared" si="15"/>
        <v>#N/A</v>
      </c>
    </row>
    <row r="58" spans="1:25" ht="15">
      <c r="A58" s="1"/>
      <c r="B58" s="2"/>
      <c r="C58" s="3"/>
      <c r="D58" s="3"/>
      <c r="E58" s="14"/>
      <c r="F58" s="12"/>
      <c r="G58" s="14"/>
      <c r="H58" s="4"/>
      <c r="I58" s="4"/>
      <c r="J58" s="37"/>
      <c r="K58" s="55">
        <f t="shared" si="2"/>
        <v>0</v>
      </c>
      <c r="L58" s="23">
        <f t="shared" si="3"/>
        <v>0</v>
      </c>
      <c r="M58" s="23">
        <f t="shared" si="4"/>
        <v>0</v>
      </c>
      <c r="N58" s="22">
        <f t="shared" si="5"/>
        <v>0</v>
      </c>
      <c r="O58" s="23" t="e">
        <f t="shared" si="6"/>
        <v>#N/A</v>
      </c>
      <c r="P58" s="22">
        <f>daysrun(A$7:B58,M$7:M58)</f>
        <v>0</v>
      </c>
      <c r="Q58" s="30" t="e">
        <f t="shared" si="7"/>
        <v>#N/A</v>
      </c>
      <c r="R58" s="30" t="e">
        <f t="shared" si="8"/>
        <v>#N/A</v>
      </c>
      <c r="S58" s="23" t="e">
        <f t="shared" si="9"/>
        <v>#N/A</v>
      </c>
      <c r="T58" s="22" t="e">
        <f t="shared" si="10"/>
        <v>#N/A</v>
      </c>
      <c r="U58" s="55" t="e">
        <f t="shared" si="11"/>
        <v>#N/A</v>
      </c>
      <c r="V58" s="55" t="e">
        <f t="shared" si="12"/>
        <v>#N/A</v>
      </c>
      <c r="W58" s="56" t="e">
        <f t="shared" si="13"/>
        <v>#N/A</v>
      </c>
      <c r="X58" s="16" t="e">
        <f t="shared" si="14"/>
        <v>#N/A</v>
      </c>
      <c r="Y58" s="16" t="e">
        <f t="shared" si="15"/>
        <v>#N/A</v>
      </c>
    </row>
    <row r="59" spans="1:25" ht="15">
      <c r="A59" s="1"/>
      <c r="B59" s="2"/>
      <c r="C59" s="3"/>
      <c r="D59" s="3"/>
      <c r="E59" s="14"/>
      <c r="F59" s="12"/>
      <c r="G59" s="14"/>
      <c r="H59" s="4"/>
      <c r="I59" s="4"/>
      <c r="J59" s="37"/>
      <c r="K59" s="55">
        <f t="shared" si="2"/>
        <v>0</v>
      </c>
      <c r="L59" s="23">
        <f t="shared" si="3"/>
        <v>0</v>
      </c>
      <c r="M59" s="23">
        <f t="shared" si="4"/>
        <v>0</v>
      </c>
      <c r="N59" s="22">
        <f t="shared" si="5"/>
        <v>0</v>
      </c>
      <c r="O59" s="23" t="e">
        <f t="shared" si="6"/>
        <v>#N/A</v>
      </c>
      <c r="P59" s="22">
        <f>daysrun(A$7:B59,M$7:M59)</f>
        <v>0</v>
      </c>
      <c r="Q59" s="30" t="e">
        <f t="shared" si="7"/>
        <v>#N/A</v>
      </c>
      <c r="R59" s="30" t="e">
        <f t="shared" si="8"/>
        <v>#N/A</v>
      </c>
      <c r="S59" s="23" t="e">
        <f t="shared" si="9"/>
        <v>#N/A</v>
      </c>
      <c r="T59" s="22" t="e">
        <f t="shared" si="10"/>
        <v>#N/A</v>
      </c>
      <c r="U59" s="55" t="e">
        <f t="shared" si="11"/>
        <v>#N/A</v>
      </c>
      <c r="V59" s="55" t="e">
        <f t="shared" si="12"/>
        <v>#N/A</v>
      </c>
      <c r="W59" s="56" t="e">
        <f t="shared" si="13"/>
        <v>#N/A</v>
      </c>
      <c r="X59" s="16" t="e">
        <f t="shared" si="14"/>
        <v>#N/A</v>
      </c>
      <c r="Y59" s="16" t="e">
        <f t="shared" si="15"/>
        <v>#N/A</v>
      </c>
    </row>
    <row r="60" spans="1:25" ht="15">
      <c r="A60" s="1"/>
      <c r="B60" s="2"/>
      <c r="C60" s="3"/>
      <c r="D60" s="3"/>
      <c r="E60" s="14"/>
      <c r="F60" s="12"/>
      <c r="G60" s="14"/>
      <c r="H60" s="4"/>
      <c r="I60" s="4"/>
      <c r="J60" s="37"/>
      <c r="K60" s="55">
        <f t="shared" si="2"/>
        <v>0</v>
      </c>
      <c r="L60" s="23">
        <f t="shared" si="3"/>
        <v>0</v>
      </c>
      <c r="M60" s="23">
        <f t="shared" si="4"/>
        <v>0</v>
      </c>
      <c r="N60" s="22">
        <f t="shared" si="5"/>
        <v>0</v>
      </c>
      <c r="O60" s="23" t="e">
        <f t="shared" si="6"/>
        <v>#N/A</v>
      </c>
      <c r="P60" s="22">
        <f>daysrun(A$7:B60,M$7:M60)</f>
        <v>0</v>
      </c>
      <c r="Q60" s="30" t="e">
        <f t="shared" si="7"/>
        <v>#N/A</v>
      </c>
      <c r="R60" s="30" t="e">
        <f t="shared" si="8"/>
        <v>#N/A</v>
      </c>
      <c r="S60" s="23" t="e">
        <f t="shared" si="9"/>
        <v>#N/A</v>
      </c>
      <c r="T60" s="22" t="e">
        <f t="shared" si="10"/>
        <v>#N/A</v>
      </c>
      <c r="U60" s="55" t="e">
        <f t="shared" si="11"/>
        <v>#N/A</v>
      </c>
      <c r="V60" s="55" t="e">
        <f t="shared" si="12"/>
        <v>#N/A</v>
      </c>
      <c r="W60" s="56" t="e">
        <f t="shared" si="13"/>
        <v>#N/A</v>
      </c>
      <c r="X60" s="16" t="e">
        <f t="shared" si="14"/>
        <v>#N/A</v>
      </c>
      <c r="Y60" s="16" t="e">
        <f t="shared" si="15"/>
        <v>#N/A</v>
      </c>
    </row>
    <row r="61" spans="1:25" ht="15">
      <c r="A61" s="1"/>
      <c r="B61" s="2"/>
      <c r="C61" s="3"/>
      <c r="D61" s="3"/>
      <c r="E61" s="14"/>
      <c r="F61" s="12"/>
      <c r="G61" s="14"/>
      <c r="H61" s="4"/>
      <c r="I61" s="4"/>
      <c r="J61" s="37"/>
      <c r="K61" s="55">
        <f t="shared" si="2"/>
        <v>0</v>
      </c>
      <c r="L61" s="23">
        <f t="shared" si="3"/>
        <v>0</v>
      </c>
      <c r="M61" s="23">
        <f t="shared" si="4"/>
        <v>0</v>
      </c>
      <c r="N61" s="22">
        <f t="shared" si="5"/>
        <v>0</v>
      </c>
      <c r="O61" s="23" t="e">
        <f t="shared" si="6"/>
        <v>#N/A</v>
      </c>
      <c r="P61" s="22">
        <f>daysrun(A$7:B61,M$7:M61)</f>
        <v>0</v>
      </c>
      <c r="Q61" s="30" t="e">
        <f t="shared" si="7"/>
        <v>#N/A</v>
      </c>
      <c r="R61" s="30" t="e">
        <f t="shared" si="8"/>
        <v>#N/A</v>
      </c>
      <c r="S61" s="23" t="e">
        <f t="shared" si="9"/>
        <v>#N/A</v>
      </c>
      <c r="T61" s="22" t="e">
        <f t="shared" si="10"/>
        <v>#N/A</v>
      </c>
      <c r="U61" s="55" t="e">
        <f t="shared" si="11"/>
        <v>#N/A</v>
      </c>
      <c r="V61" s="55" t="e">
        <f t="shared" si="12"/>
        <v>#N/A</v>
      </c>
      <c r="W61" s="56" t="e">
        <f t="shared" si="13"/>
        <v>#N/A</v>
      </c>
      <c r="X61" s="16" t="e">
        <f t="shared" si="14"/>
        <v>#N/A</v>
      </c>
      <c r="Y61" s="16" t="e">
        <f t="shared" si="15"/>
        <v>#N/A</v>
      </c>
    </row>
    <row r="62" spans="1:25" ht="15">
      <c r="A62" s="1"/>
      <c r="B62" s="2"/>
      <c r="C62" s="3"/>
      <c r="D62" s="3"/>
      <c r="E62" s="14"/>
      <c r="F62" s="12"/>
      <c r="G62" s="14"/>
      <c r="H62" s="4"/>
      <c r="I62" s="4"/>
      <c r="J62" s="37"/>
      <c r="K62" s="55">
        <f t="shared" si="2"/>
        <v>0</v>
      </c>
      <c r="L62" s="23">
        <f t="shared" si="3"/>
        <v>0</v>
      </c>
      <c r="M62" s="23">
        <f t="shared" si="4"/>
        <v>0</v>
      </c>
      <c r="N62" s="22">
        <f t="shared" si="5"/>
        <v>0</v>
      </c>
      <c r="O62" s="23" t="e">
        <f t="shared" si="6"/>
        <v>#N/A</v>
      </c>
      <c r="P62" s="22">
        <f>daysrun(A$7:B62,M$7:M62)</f>
        <v>0</v>
      </c>
      <c r="Q62" s="30" t="e">
        <f t="shared" si="7"/>
        <v>#N/A</v>
      </c>
      <c r="R62" s="30" t="e">
        <f t="shared" si="8"/>
        <v>#N/A</v>
      </c>
      <c r="S62" s="23" t="e">
        <f t="shared" si="9"/>
        <v>#N/A</v>
      </c>
      <c r="T62" s="22" t="e">
        <f t="shared" si="10"/>
        <v>#N/A</v>
      </c>
      <c r="U62" s="55" t="e">
        <f t="shared" si="11"/>
        <v>#N/A</v>
      </c>
      <c r="V62" s="55" t="e">
        <f t="shared" si="12"/>
        <v>#N/A</v>
      </c>
      <c r="W62" s="56" t="e">
        <f t="shared" si="13"/>
        <v>#N/A</v>
      </c>
      <c r="X62" s="16" t="e">
        <f t="shared" si="14"/>
        <v>#N/A</v>
      </c>
      <c r="Y62" s="16" t="e">
        <f t="shared" si="15"/>
        <v>#N/A</v>
      </c>
    </row>
    <row r="63" spans="1:25" ht="15">
      <c r="A63" s="1"/>
      <c r="B63" s="2"/>
      <c r="C63" s="3"/>
      <c r="D63" s="3"/>
      <c r="E63" s="14"/>
      <c r="F63" s="12"/>
      <c r="G63" s="14"/>
      <c r="H63" s="4"/>
      <c r="I63" s="4"/>
      <c r="J63" s="37"/>
      <c r="K63" s="55">
        <f t="shared" si="2"/>
        <v>0</v>
      </c>
      <c r="L63" s="23">
        <f t="shared" si="3"/>
        <v>0</v>
      </c>
      <c r="M63" s="23">
        <f t="shared" si="4"/>
        <v>0</v>
      </c>
      <c r="N63" s="22">
        <f t="shared" si="5"/>
        <v>0</v>
      </c>
      <c r="O63" s="23" t="e">
        <f t="shared" si="6"/>
        <v>#N/A</v>
      </c>
      <c r="P63" s="22">
        <f>daysrun(A$7:B63,M$7:M63)</f>
        <v>0</v>
      </c>
      <c r="Q63" s="30" t="e">
        <f t="shared" si="7"/>
        <v>#N/A</v>
      </c>
      <c r="R63" s="30" t="e">
        <f t="shared" si="8"/>
        <v>#N/A</v>
      </c>
      <c r="S63" s="23" t="e">
        <f t="shared" si="9"/>
        <v>#N/A</v>
      </c>
      <c r="T63" s="22" t="e">
        <f t="shared" si="10"/>
        <v>#N/A</v>
      </c>
      <c r="U63" s="55" t="e">
        <f t="shared" si="11"/>
        <v>#N/A</v>
      </c>
      <c r="V63" s="55" t="e">
        <f t="shared" si="12"/>
        <v>#N/A</v>
      </c>
      <c r="W63" s="56" t="e">
        <f t="shared" si="13"/>
        <v>#N/A</v>
      </c>
      <c r="X63" s="16" t="e">
        <f t="shared" si="14"/>
        <v>#N/A</v>
      </c>
      <c r="Y63" s="16" t="e">
        <f t="shared" si="15"/>
        <v>#N/A</v>
      </c>
    </row>
    <row r="64" spans="1:25" ht="15">
      <c r="A64" s="1"/>
      <c r="B64" s="2"/>
      <c r="C64" s="3"/>
      <c r="D64" s="3"/>
      <c r="E64" s="14"/>
      <c r="F64" s="12"/>
      <c r="G64" s="14"/>
      <c r="H64" s="4"/>
      <c r="I64" s="4"/>
      <c r="J64" s="37"/>
      <c r="K64" s="55">
        <f t="shared" si="2"/>
        <v>0</v>
      </c>
      <c r="L64" s="23">
        <f t="shared" si="3"/>
        <v>0</v>
      </c>
      <c r="M64" s="23">
        <f t="shared" si="4"/>
        <v>0</v>
      </c>
      <c r="N64" s="22">
        <f t="shared" si="5"/>
        <v>0</v>
      </c>
      <c r="O64" s="23" t="e">
        <f t="shared" si="6"/>
        <v>#N/A</v>
      </c>
      <c r="P64" s="22">
        <f>daysrun(A$7:B64,M$7:M64)</f>
        <v>0</v>
      </c>
      <c r="Q64" s="30" t="e">
        <f t="shared" si="7"/>
        <v>#N/A</v>
      </c>
      <c r="R64" s="30" t="e">
        <f t="shared" si="8"/>
        <v>#N/A</v>
      </c>
      <c r="S64" s="23" t="e">
        <f t="shared" si="9"/>
        <v>#N/A</v>
      </c>
      <c r="T64" s="22" t="e">
        <f t="shared" si="10"/>
        <v>#N/A</v>
      </c>
      <c r="U64" s="55" t="e">
        <f t="shared" si="11"/>
        <v>#N/A</v>
      </c>
      <c r="V64" s="55" t="e">
        <f t="shared" si="12"/>
        <v>#N/A</v>
      </c>
      <c r="W64" s="56" t="e">
        <f t="shared" si="13"/>
        <v>#N/A</v>
      </c>
      <c r="X64" s="16" t="e">
        <f t="shared" si="14"/>
        <v>#N/A</v>
      </c>
      <c r="Y64" s="16" t="e">
        <f t="shared" si="15"/>
        <v>#N/A</v>
      </c>
    </row>
    <row r="65" spans="1:25" ht="15">
      <c r="A65" s="1"/>
      <c r="B65" s="2"/>
      <c r="C65" s="3"/>
      <c r="D65" s="3"/>
      <c r="E65" s="14"/>
      <c r="F65" s="12"/>
      <c r="G65" s="14"/>
      <c r="H65" s="4"/>
      <c r="I65" s="4"/>
      <c r="J65" s="37"/>
      <c r="K65" s="55">
        <f t="shared" si="2"/>
        <v>0</v>
      </c>
      <c r="L65" s="23">
        <f t="shared" si="3"/>
        <v>0</v>
      </c>
      <c r="M65" s="23">
        <f t="shared" si="4"/>
        <v>0</v>
      </c>
      <c r="N65" s="22">
        <f t="shared" si="5"/>
        <v>0</v>
      </c>
      <c r="O65" s="23" t="e">
        <f t="shared" si="6"/>
        <v>#N/A</v>
      </c>
      <c r="P65" s="22">
        <f>daysrun(A$7:B65,M$7:M65)</f>
        <v>0</v>
      </c>
      <c r="Q65" s="30" t="e">
        <f t="shared" si="7"/>
        <v>#N/A</v>
      </c>
      <c r="R65" s="30" t="e">
        <f t="shared" si="8"/>
        <v>#N/A</v>
      </c>
      <c r="S65" s="23" t="e">
        <f t="shared" si="9"/>
        <v>#N/A</v>
      </c>
      <c r="T65" s="22" t="e">
        <f t="shared" si="10"/>
        <v>#N/A</v>
      </c>
      <c r="U65" s="55" t="e">
        <f t="shared" si="11"/>
        <v>#N/A</v>
      </c>
      <c r="V65" s="55" t="e">
        <f t="shared" si="12"/>
        <v>#N/A</v>
      </c>
      <c r="W65" s="56" t="e">
        <f t="shared" si="13"/>
        <v>#N/A</v>
      </c>
      <c r="X65" s="16" t="e">
        <f t="shared" si="14"/>
        <v>#N/A</v>
      </c>
      <c r="Y65" s="16" t="e">
        <f t="shared" si="15"/>
        <v>#N/A</v>
      </c>
    </row>
    <row r="66" spans="1:25" ht="15">
      <c r="A66" s="1"/>
      <c r="B66" s="2"/>
      <c r="C66" s="3"/>
      <c r="D66" s="3"/>
      <c r="E66" s="14"/>
      <c r="F66" s="12"/>
      <c r="G66" s="14"/>
      <c r="H66" s="4"/>
      <c r="I66" s="4"/>
      <c r="J66" s="37"/>
      <c r="K66" s="55">
        <f t="shared" si="2"/>
        <v>0</v>
      </c>
      <c r="L66" s="23">
        <f t="shared" si="3"/>
        <v>0</v>
      </c>
      <c r="M66" s="23">
        <f t="shared" si="4"/>
        <v>0</v>
      </c>
      <c r="N66" s="22">
        <f t="shared" si="5"/>
        <v>0</v>
      </c>
      <c r="O66" s="23" t="e">
        <f t="shared" si="6"/>
        <v>#N/A</v>
      </c>
      <c r="P66" s="22">
        <f>daysrun(A$7:B66,M$7:M66)</f>
        <v>0</v>
      </c>
      <c r="Q66" s="30" t="e">
        <f t="shared" si="7"/>
        <v>#N/A</v>
      </c>
      <c r="R66" s="30" t="e">
        <f t="shared" si="8"/>
        <v>#N/A</v>
      </c>
      <c r="S66" s="23" t="e">
        <f t="shared" si="9"/>
        <v>#N/A</v>
      </c>
      <c r="T66" s="22" t="e">
        <f t="shared" si="10"/>
        <v>#N/A</v>
      </c>
      <c r="U66" s="55" t="e">
        <f t="shared" si="11"/>
        <v>#N/A</v>
      </c>
      <c r="V66" s="55" t="e">
        <f t="shared" si="12"/>
        <v>#N/A</v>
      </c>
      <c r="W66" s="56" t="e">
        <f t="shared" si="13"/>
        <v>#N/A</v>
      </c>
      <c r="X66" s="16" t="e">
        <f t="shared" si="14"/>
        <v>#N/A</v>
      </c>
      <c r="Y66" s="16" t="e">
        <f t="shared" si="15"/>
        <v>#N/A</v>
      </c>
    </row>
    <row r="67" spans="1:25" ht="15">
      <c r="A67" s="1"/>
      <c r="B67" s="2"/>
      <c r="C67" s="3"/>
      <c r="D67" s="3"/>
      <c r="E67" s="14"/>
      <c r="F67" s="12"/>
      <c r="G67" s="14"/>
      <c r="H67" s="4"/>
      <c r="I67" s="4"/>
      <c r="J67" s="37"/>
      <c r="K67" s="55">
        <f t="shared" si="2"/>
        <v>0</v>
      </c>
      <c r="L67" s="23">
        <f t="shared" si="3"/>
        <v>0</v>
      </c>
      <c r="M67" s="23">
        <f t="shared" si="4"/>
        <v>0</v>
      </c>
      <c r="N67" s="22">
        <f t="shared" si="5"/>
        <v>0</v>
      </c>
      <c r="O67" s="23" t="e">
        <f t="shared" si="6"/>
        <v>#N/A</v>
      </c>
      <c r="P67" s="22">
        <f>daysrun(A$7:B67,M$7:M67)</f>
        <v>0</v>
      </c>
      <c r="Q67" s="30" t="e">
        <f t="shared" si="7"/>
        <v>#N/A</v>
      </c>
      <c r="R67" s="30" t="e">
        <f t="shared" si="8"/>
        <v>#N/A</v>
      </c>
      <c r="S67" s="23" t="e">
        <f t="shared" si="9"/>
        <v>#N/A</v>
      </c>
      <c r="T67" s="22" t="e">
        <f t="shared" si="10"/>
        <v>#N/A</v>
      </c>
      <c r="U67" s="55" t="e">
        <f t="shared" si="11"/>
        <v>#N/A</v>
      </c>
      <c r="V67" s="55" t="e">
        <f t="shared" si="12"/>
        <v>#N/A</v>
      </c>
      <c r="W67" s="56" t="e">
        <f t="shared" si="13"/>
        <v>#N/A</v>
      </c>
      <c r="X67" s="16" t="e">
        <f t="shared" si="14"/>
        <v>#N/A</v>
      </c>
      <c r="Y67" s="16" t="e">
        <f t="shared" si="15"/>
        <v>#N/A</v>
      </c>
    </row>
    <row r="68" spans="1:25" ht="15">
      <c r="A68" s="1"/>
      <c r="B68" s="2"/>
      <c r="C68" s="3"/>
      <c r="D68" s="3"/>
      <c r="E68" s="14"/>
      <c r="F68" s="12"/>
      <c r="G68" s="14"/>
      <c r="H68" s="4"/>
      <c r="I68" s="4"/>
      <c r="J68" s="37"/>
      <c r="K68" s="55">
        <f t="shared" si="2"/>
        <v>0</v>
      </c>
      <c r="L68" s="23">
        <f t="shared" si="3"/>
        <v>0</v>
      </c>
      <c r="M68" s="23">
        <f t="shared" si="4"/>
        <v>0</v>
      </c>
      <c r="N68" s="22">
        <f t="shared" si="5"/>
        <v>0</v>
      </c>
      <c r="O68" s="23" t="e">
        <f t="shared" si="6"/>
        <v>#N/A</v>
      </c>
      <c r="P68" s="22">
        <f>daysrun(A$7:B68,M$7:M68)</f>
        <v>0</v>
      </c>
      <c r="Q68" s="30" t="e">
        <f t="shared" si="7"/>
        <v>#N/A</v>
      </c>
      <c r="R68" s="30" t="e">
        <f t="shared" si="8"/>
        <v>#N/A</v>
      </c>
      <c r="S68" s="23" t="e">
        <f t="shared" si="9"/>
        <v>#N/A</v>
      </c>
      <c r="T68" s="22" t="e">
        <f t="shared" si="10"/>
        <v>#N/A</v>
      </c>
      <c r="U68" s="55" t="e">
        <f t="shared" si="11"/>
        <v>#N/A</v>
      </c>
      <c r="V68" s="55" t="e">
        <f t="shared" si="12"/>
        <v>#N/A</v>
      </c>
      <c r="W68" s="56" t="e">
        <f t="shared" si="13"/>
        <v>#N/A</v>
      </c>
      <c r="X68" s="16" t="e">
        <f t="shared" si="14"/>
        <v>#N/A</v>
      </c>
      <c r="Y68" s="16" t="e">
        <f t="shared" si="15"/>
        <v>#N/A</v>
      </c>
    </row>
    <row r="69" spans="1:25" ht="15">
      <c r="A69" s="1"/>
      <c r="B69" s="2"/>
      <c r="C69" s="3"/>
      <c r="D69" s="3"/>
      <c r="E69" s="14"/>
      <c r="F69" s="12"/>
      <c r="G69" s="14"/>
      <c r="H69" s="4"/>
      <c r="I69" s="4"/>
      <c r="J69" s="37"/>
      <c r="K69" s="55">
        <f t="shared" si="2"/>
        <v>0</v>
      </c>
      <c r="L69" s="23">
        <f t="shared" si="3"/>
        <v>0</v>
      </c>
      <c r="M69" s="23">
        <f t="shared" si="4"/>
        <v>0</v>
      </c>
      <c r="N69" s="22">
        <f t="shared" si="5"/>
        <v>0</v>
      </c>
      <c r="O69" s="23" t="e">
        <f t="shared" si="6"/>
        <v>#N/A</v>
      </c>
      <c r="P69" s="22">
        <f>daysrun(A$7:B69,M$7:M69)</f>
        <v>0</v>
      </c>
      <c r="Q69" s="30" t="e">
        <f t="shared" si="7"/>
        <v>#N/A</v>
      </c>
      <c r="R69" s="30" t="e">
        <f t="shared" si="8"/>
        <v>#N/A</v>
      </c>
      <c r="S69" s="23" t="e">
        <f t="shared" si="9"/>
        <v>#N/A</v>
      </c>
      <c r="T69" s="22" t="e">
        <f t="shared" si="10"/>
        <v>#N/A</v>
      </c>
      <c r="U69" s="55" t="e">
        <f t="shared" si="11"/>
        <v>#N/A</v>
      </c>
      <c r="V69" s="55" t="e">
        <f t="shared" si="12"/>
        <v>#N/A</v>
      </c>
      <c r="W69" s="56" t="e">
        <f t="shared" si="13"/>
        <v>#N/A</v>
      </c>
      <c r="X69" s="16" t="e">
        <f t="shared" si="14"/>
        <v>#N/A</v>
      </c>
      <c r="Y69" s="16" t="e">
        <f t="shared" si="15"/>
        <v>#N/A</v>
      </c>
    </row>
    <row r="70" spans="1:25" ht="15">
      <c r="A70" s="1"/>
      <c r="B70" s="2"/>
      <c r="C70" s="3"/>
      <c r="D70" s="3"/>
      <c r="E70" s="14"/>
      <c r="F70" s="12"/>
      <c r="G70" s="14"/>
      <c r="H70" s="4"/>
      <c r="I70" s="4"/>
      <c r="J70" s="37"/>
      <c r="K70" s="55">
        <f t="shared" si="2"/>
        <v>0</v>
      </c>
      <c r="L70" s="23">
        <f t="shared" si="3"/>
        <v>0</v>
      </c>
      <c r="M70" s="23">
        <f t="shared" si="4"/>
        <v>0</v>
      </c>
      <c r="N70" s="22">
        <f t="shared" si="5"/>
        <v>0</v>
      </c>
      <c r="O70" s="23" t="e">
        <f t="shared" si="6"/>
        <v>#N/A</v>
      </c>
      <c r="P70" s="22">
        <f>daysrun(A$7:B70,M$7:M70)</f>
        <v>0</v>
      </c>
      <c r="Q70" s="30" t="e">
        <f t="shared" si="7"/>
        <v>#N/A</v>
      </c>
      <c r="R70" s="30" t="e">
        <f t="shared" si="8"/>
        <v>#N/A</v>
      </c>
      <c r="S70" s="23" t="e">
        <f t="shared" si="9"/>
        <v>#N/A</v>
      </c>
      <c r="T70" s="22" t="e">
        <f t="shared" si="10"/>
        <v>#N/A</v>
      </c>
      <c r="U70" s="55" t="e">
        <f t="shared" si="11"/>
        <v>#N/A</v>
      </c>
      <c r="V70" s="55" t="e">
        <f t="shared" si="12"/>
        <v>#N/A</v>
      </c>
      <c r="W70" s="56" t="e">
        <f t="shared" si="13"/>
        <v>#N/A</v>
      </c>
      <c r="X70" s="16" t="e">
        <f t="shared" si="14"/>
        <v>#N/A</v>
      </c>
      <c r="Y70" s="16" t="e">
        <f t="shared" si="15"/>
        <v>#N/A</v>
      </c>
    </row>
    <row r="71" spans="1:25" ht="15">
      <c r="A71" s="1"/>
      <c r="B71" s="2"/>
      <c r="C71" s="3"/>
      <c r="D71" s="3"/>
      <c r="E71" s="14"/>
      <c r="F71" s="12"/>
      <c r="G71" s="14"/>
      <c r="H71" s="4"/>
      <c r="I71" s="4"/>
      <c r="J71" s="37"/>
      <c r="K71" s="55">
        <f t="shared" si="2"/>
        <v>0</v>
      </c>
      <c r="L71" s="23">
        <f t="shared" si="3"/>
        <v>0</v>
      </c>
      <c r="M71" s="23">
        <f t="shared" si="4"/>
        <v>0</v>
      </c>
      <c r="N71" s="22">
        <f t="shared" si="5"/>
        <v>0</v>
      </c>
      <c r="O71" s="23" t="e">
        <f t="shared" si="6"/>
        <v>#N/A</v>
      </c>
      <c r="P71" s="22">
        <f>daysrun(A$7:B71,M$7:M71)</f>
        <v>0</v>
      </c>
      <c r="Q71" s="30" t="e">
        <f t="shared" si="7"/>
        <v>#N/A</v>
      </c>
      <c r="R71" s="30" t="e">
        <f t="shared" si="8"/>
        <v>#N/A</v>
      </c>
      <c r="S71" s="23" t="e">
        <f t="shared" si="9"/>
        <v>#N/A</v>
      </c>
      <c r="T71" s="22" t="e">
        <f t="shared" si="10"/>
        <v>#N/A</v>
      </c>
      <c r="U71" s="55" t="e">
        <f t="shared" si="11"/>
        <v>#N/A</v>
      </c>
      <c r="V71" s="55" t="e">
        <f t="shared" si="12"/>
        <v>#N/A</v>
      </c>
      <c r="W71" s="56" t="e">
        <f t="shared" si="13"/>
        <v>#N/A</v>
      </c>
      <c r="X71" s="16" t="e">
        <f t="shared" si="14"/>
        <v>#N/A</v>
      </c>
      <c r="Y71" s="16" t="e">
        <f t="shared" si="15"/>
        <v>#N/A</v>
      </c>
    </row>
    <row r="72" spans="1:25" ht="15">
      <c r="A72" s="1"/>
      <c r="B72" s="2"/>
      <c r="C72" s="3"/>
      <c r="D72" s="3"/>
      <c r="E72" s="14"/>
      <c r="F72" s="12"/>
      <c r="G72" s="14"/>
      <c r="H72" s="4"/>
      <c r="I72" s="4"/>
      <c r="J72" s="37"/>
      <c r="K72" s="55">
        <f aca="true" t="shared" si="16" ref="K72:K135">IF(ISBLANK(A72),0,mcourse(Q71,R71,Q72,R72))</f>
        <v>0</v>
      </c>
      <c r="L72" s="23">
        <f aca="true" t="shared" si="17" ref="L72:L135">IF(ISBLANK(A72),0,Mdistance(Q71,R71,Q72,R72))</f>
        <v>0</v>
      </c>
      <c r="M72" s="23">
        <f aca="true" t="shared" si="18" ref="M72:M135">IF(ISBLANK(A72),0,L72+M71)</f>
        <v>0</v>
      </c>
      <c r="N72" s="22">
        <f aca="true" t="shared" si="19" ref="N72:N135">IF(ISBLANK(A72),0,(A72+B72-(A71+B71))*24)</f>
        <v>0</v>
      </c>
      <c r="O72" s="23" t="e">
        <f aca="true" t="shared" si="20" ref="O72:O135">IF(N72&gt;0,L72/N72,NA())</f>
        <v>#N/A</v>
      </c>
      <c r="P72" s="22">
        <f>daysrun(A$7:B72,M$7:M72)</f>
        <v>0</v>
      </c>
      <c r="Q72" s="30" t="e">
        <f aca="true" t="shared" si="21" ref="Q72:Q135">IF(ISBLANK($B72),NA(),IF(ISBLANK(C72),mlat(Q71,F72,E72-E71),C72))</f>
        <v>#N/A</v>
      </c>
      <c r="R72" s="30" t="e">
        <f aca="true" t="shared" si="22" ref="R72:R135">IF(ISBLANK($B72),NA(),IF(ISBLANK(D72),mlon(Q71,R71,F72,E72-E71,Q72),D72))</f>
        <v>#N/A</v>
      </c>
      <c r="S72" s="23" t="e">
        <f aca="true" t="shared" si="23" ref="S72:S135">IF(ISNA(Q72),NA(),DistanceMadeGood(K71:R72,$C$3:$D$3))</f>
        <v>#N/A</v>
      </c>
      <c r="T72" s="22" t="e">
        <f aca="true" t="shared" si="24" ref="T72:T135">IF(L72&lt;&gt;0,S72/L72,NA())</f>
        <v>#N/A</v>
      </c>
      <c r="U72" s="55" t="e">
        <f aca="true" t="shared" si="25" ref="U72:U135">IF(Q72&lt;&gt;0,mcourse($Q72,$R72,$C$3,$D$3),NA())</f>
        <v>#N/A</v>
      </c>
      <c r="V72" s="55" t="e">
        <f aca="true" t="shared" si="26" ref="V72:V135">IF(Q72&lt;&gt;0,Mdistance(Q72,R72,$C$3,$D$3),NA())</f>
        <v>#N/A</v>
      </c>
      <c r="W72" s="56" t="e">
        <f aca="true" t="shared" si="27" ref="W72:W135">IF(O72&lt;&gt;0,IF(ISBLANK(A72),NA(),V72/O72/24+A72+B72),NA())</f>
        <v>#N/A</v>
      </c>
      <c r="X72" s="16" t="e">
        <f t="shared" si="14"/>
        <v>#N/A</v>
      </c>
      <c r="Y72" s="16" t="e">
        <f t="shared" si="15"/>
        <v>#N/A</v>
      </c>
    </row>
    <row r="73" spans="1:25" ht="15">
      <c r="A73" s="1"/>
      <c r="B73" s="2"/>
      <c r="C73" s="3"/>
      <c r="D73" s="3"/>
      <c r="E73" s="14"/>
      <c r="F73" s="12"/>
      <c r="G73" s="14"/>
      <c r="H73" s="4"/>
      <c r="I73" s="4"/>
      <c r="J73" s="37"/>
      <c r="K73" s="55">
        <f t="shared" si="16"/>
        <v>0</v>
      </c>
      <c r="L73" s="23">
        <f t="shared" si="17"/>
        <v>0</v>
      </c>
      <c r="M73" s="23">
        <f t="shared" si="18"/>
        <v>0</v>
      </c>
      <c r="N73" s="22">
        <f t="shared" si="19"/>
        <v>0</v>
      </c>
      <c r="O73" s="23" t="e">
        <f t="shared" si="20"/>
        <v>#N/A</v>
      </c>
      <c r="P73" s="22">
        <f>daysrun(A$7:B73,M$7:M73)</f>
        <v>0</v>
      </c>
      <c r="Q73" s="30" t="e">
        <f t="shared" si="21"/>
        <v>#N/A</v>
      </c>
      <c r="R73" s="30" t="e">
        <f t="shared" si="22"/>
        <v>#N/A</v>
      </c>
      <c r="S73" s="23" t="e">
        <f t="shared" si="23"/>
        <v>#N/A</v>
      </c>
      <c r="T73" s="22" t="e">
        <f t="shared" si="24"/>
        <v>#N/A</v>
      </c>
      <c r="U73" s="55" t="e">
        <f t="shared" si="25"/>
        <v>#N/A</v>
      </c>
      <c r="V73" s="55" t="e">
        <f t="shared" si="26"/>
        <v>#N/A</v>
      </c>
      <c r="W73" s="56" t="e">
        <f t="shared" si="27"/>
        <v>#N/A</v>
      </c>
      <c r="X73" s="16" t="e">
        <f t="shared" si="14"/>
        <v>#N/A</v>
      </c>
      <c r="Y73" s="16" t="e">
        <f t="shared" si="15"/>
        <v>#N/A</v>
      </c>
    </row>
    <row r="74" spans="1:25" ht="15">
      <c r="A74" s="1"/>
      <c r="B74" s="2"/>
      <c r="C74" s="3"/>
      <c r="D74" s="3"/>
      <c r="E74" s="14"/>
      <c r="F74" s="12"/>
      <c r="G74" s="14"/>
      <c r="H74" s="4"/>
      <c r="I74" s="4"/>
      <c r="J74" s="37"/>
      <c r="K74" s="55">
        <f t="shared" si="16"/>
        <v>0</v>
      </c>
      <c r="L74" s="23">
        <f t="shared" si="17"/>
        <v>0</v>
      </c>
      <c r="M74" s="23">
        <f t="shared" si="18"/>
        <v>0</v>
      </c>
      <c r="N74" s="22">
        <f t="shared" si="19"/>
        <v>0</v>
      </c>
      <c r="O74" s="23" t="e">
        <f t="shared" si="20"/>
        <v>#N/A</v>
      </c>
      <c r="P74" s="22">
        <f>daysrun(A$7:B74,M$7:M74)</f>
        <v>0</v>
      </c>
      <c r="Q74" s="30" t="e">
        <f t="shared" si="21"/>
        <v>#N/A</v>
      </c>
      <c r="R74" s="30" t="e">
        <f t="shared" si="22"/>
        <v>#N/A</v>
      </c>
      <c r="S74" s="23" t="e">
        <f t="shared" si="23"/>
        <v>#N/A</v>
      </c>
      <c r="T74" s="22" t="e">
        <f t="shared" si="24"/>
        <v>#N/A</v>
      </c>
      <c r="U74" s="55" t="e">
        <f t="shared" si="25"/>
        <v>#N/A</v>
      </c>
      <c r="V74" s="55" t="e">
        <f t="shared" si="26"/>
        <v>#N/A</v>
      </c>
      <c r="W74" s="56" t="e">
        <f t="shared" si="27"/>
        <v>#N/A</v>
      </c>
      <c r="X74" s="16" t="e">
        <f t="shared" si="14"/>
        <v>#N/A</v>
      </c>
      <c r="Y74" s="16" t="e">
        <f t="shared" si="15"/>
        <v>#N/A</v>
      </c>
    </row>
    <row r="75" spans="1:25" ht="15">
      <c r="A75" s="1"/>
      <c r="B75" s="2"/>
      <c r="C75" s="3"/>
      <c r="D75" s="3"/>
      <c r="E75" s="14"/>
      <c r="F75" s="12"/>
      <c r="G75" s="14"/>
      <c r="H75" s="4"/>
      <c r="I75" s="4"/>
      <c r="J75" s="37"/>
      <c r="K75" s="55">
        <f t="shared" si="16"/>
        <v>0</v>
      </c>
      <c r="L75" s="23">
        <f t="shared" si="17"/>
        <v>0</v>
      </c>
      <c r="M75" s="23">
        <f t="shared" si="18"/>
        <v>0</v>
      </c>
      <c r="N75" s="22">
        <f t="shared" si="19"/>
        <v>0</v>
      </c>
      <c r="O75" s="23" t="e">
        <f t="shared" si="20"/>
        <v>#N/A</v>
      </c>
      <c r="P75" s="22">
        <f>daysrun(A$7:B75,M$7:M75)</f>
        <v>0</v>
      </c>
      <c r="Q75" s="30" t="e">
        <f t="shared" si="21"/>
        <v>#N/A</v>
      </c>
      <c r="R75" s="30" t="e">
        <f t="shared" si="22"/>
        <v>#N/A</v>
      </c>
      <c r="S75" s="23" t="e">
        <f t="shared" si="23"/>
        <v>#N/A</v>
      </c>
      <c r="T75" s="22" t="e">
        <f t="shared" si="24"/>
        <v>#N/A</v>
      </c>
      <c r="U75" s="55" t="e">
        <f t="shared" si="25"/>
        <v>#N/A</v>
      </c>
      <c r="V75" s="55" t="e">
        <f t="shared" si="26"/>
        <v>#N/A</v>
      </c>
      <c r="W75" s="56" t="e">
        <f t="shared" si="27"/>
        <v>#N/A</v>
      </c>
      <c r="X75" s="16" t="e">
        <f t="shared" si="14"/>
        <v>#N/A</v>
      </c>
      <c r="Y75" s="16" t="e">
        <f t="shared" si="15"/>
        <v>#N/A</v>
      </c>
    </row>
    <row r="76" spans="1:25" ht="15">
      <c r="A76" s="1"/>
      <c r="B76" s="2"/>
      <c r="C76" s="3"/>
      <c r="D76" s="3"/>
      <c r="E76" s="14"/>
      <c r="F76" s="12"/>
      <c r="G76" s="14"/>
      <c r="H76" s="4"/>
      <c r="I76" s="4"/>
      <c r="J76" s="37"/>
      <c r="K76" s="55">
        <f t="shared" si="16"/>
        <v>0</v>
      </c>
      <c r="L76" s="23">
        <f t="shared" si="17"/>
        <v>0</v>
      </c>
      <c r="M76" s="23">
        <f t="shared" si="18"/>
        <v>0</v>
      </c>
      <c r="N76" s="22">
        <f t="shared" si="19"/>
        <v>0</v>
      </c>
      <c r="O76" s="23" t="e">
        <f t="shared" si="20"/>
        <v>#N/A</v>
      </c>
      <c r="P76" s="22">
        <f>daysrun(A$7:B76,M$7:M76)</f>
        <v>0</v>
      </c>
      <c r="Q76" s="30" t="e">
        <f t="shared" si="21"/>
        <v>#N/A</v>
      </c>
      <c r="R76" s="30" t="e">
        <f t="shared" si="22"/>
        <v>#N/A</v>
      </c>
      <c r="S76" s="23" t="e">
        <f t="shared" si="23"/>
        <v>#N/A</v>
      </c>
      <c r="T76" s="22" t="e">
        <f t="shared" si="24"/>
        <v>#N/A</v>
      </c>
      <c r="U76" s="55" t="e">
        <f t="shared" si="25"/>
        <v>#N/A</v>
      </c>
      <c r="V76" s="55" t="e">
        <f t="shared" si="26"/>
        <v>#N/A</v>
      </c>
      <c r="W76" s="56" t="e">
        <f t="shared" si="27"/>
        <v>#N/A</v>
      </c>
      <c r="X76" s="16" t="e">
        <f t="shared" si="14"/>
        <v>#N/A</v>
      </c>
      <c r="Y76" s="16" t="e">
        <f t="shared" si="15"/>
        <v>#N/A</v>
      </c>
    </row>
    <row r="77" spans="1:25" ht="15">
      <c r="A77" s="1"/>
      <c r="B77" s="2"/>
      <c r="C77" s="3"/>
      <c r="D77" s="3"/>
      <c r="E77" s="14"/>
      <c r="F77" s="12"/>
      <c r="G77" s="14"/>
      <c r="H77" s="4"/>
      <c r="I77" s="4"/>
      <c r="J77" s="37"/>
      <c r="K77" s="55">
        <f t="shared" si="16"/>
        <v>0</v>
      </c>
      <c r="L77" s="23">
        <f t="shared" si="17"/>
        <v>0</v>
      </c>
      <c r="M77" s="23">
        <f t="shared" si="18"/>
        <v>0</v>
      </c>
      <c r="N77" s="22">
        <f t="shared" si="19"/>
        <v>0</v>
      </c>
      <c r="O77" s="23" t="e">
        <f t="shared" si="20"/>
        <v>#N/A</v>
      </c>
      <c r="P77" s="22">
        <f>daysrun(A$7:B77,M$7:M77)</f>
        <v>0</v>
      </c>
      <c r="Q77" s="30" t="e">
        <f t="shared" si="21"/>
        <v>#N/A</v>
      </c>
      <c r="R77" s="30" t="e">
        <f t="shared" si="22"/>
        <v>#N/A</v>
      </c>
      <c r="S77" s="23" t="e">
        <f t="shared" si="23"/>
        <v>#N/A</v>
      </c>
      <c r="T77" s="22" t="e">
        <f t="shared" si="24"/>
        <v>#N/A</v>
      </c>
      <c r="U77" s="55" t="e">
        <f t="shared" si="25"/>
        <v>#N/A</v>
      </c>
      <c r="V77" s="55" t="e">
        <f t="shared" si="26"/>
        <v>#N/A</v>
      </c>
      <c r="W77" s="56" t="e">
        <f t="shared" si="27"/>
        <v>#N/A</v>
      </c>
      <c r="X77" s="16" t="e">
        <f t="shared" si="14"/>
        <v>#N/A</v>
      </c>
      <c r="Y77" s="16" t="e">
        <f t="shared" si="15"/>
        <v>#N/A</v>
      </c>
    </row>
    <row r="78" spans="1:25" ht="15">
      <c r="A78" s="1"/>
      <c r="B78" s="2"/>
      <c r="C78" s="3"/>
      <c r="D78" s="3"/>
      <c r="E78" s="14"/>
      <c r="F78" s="12"/>
      <c r="G78" s="14"/>
      <c r="H78" s="4"/>
      <c r="I78" s="4"/>
      <c r="J78" s="37"/>
      <c r="K78" s="55">
        <f t="shared" si="16"/>
        <v>0</v>
      </c>
      <c r="L78" s="23">
        <f t="shared" si="17"/>
        <v>0</v>
      </c>
      <c r="M78" s="23">
        <f t="shared" si="18"/>
        <v>0</v>
      </c>
      <c r="N78" s="22">
        <f t="shared" si="19"/>
        <v>0</v>
      </c>
      <c r="O78" s="23" t="e">
        <f t="shared" si="20"/>
        <v>#N/A</v>
      </c>
      <c r="P78" s="22">
        <f>daysrun(A$7:B78,M$7:M78)</f>
        <v>0</v>
      </c>
      <c r="Q78" s="30" t="e">
        <f t="shared" si="21"/>
        <v>#N/A</v>
      </c>
      <c r="R78" s="30" t="e">
        <f t="shared" si="22"/>
        <v>#N/A</v>
      </c>
      <c r="S78" s="23" t="e">
        <f t="shared" si="23"/>
        <v>#N/A</v>
      </c>
      <c r="T78" s="22" t="e">
        <f t="shared" si="24"/>
        <v>#N/A</v>
      </c>
      <c r="U78" s="55" t="e">
        <f t="shared" si="25"/>
        <v>#N/A</v>
      </c>
      <c r="V78" s="55" t="e">
        <f t="shared" si="26"/>
        <v>#N/A</v>
      </c>
      <c r="W78" s="56" t="e">
        <f t="shared" si="27"/>
        <v>#N/A</v>
      </c>
      <c r="X78" s="16" t="e">
        <f t="shared" si="14"/>
        <v>#N/A</v>
      </c>
      <c r="Y78" s="16" t="e">
        <f t="shared" si="15"/>
        <v>#N/A</v>
      </c>
    </row>
    <row r="79" spans="1:25" ht="15">
      <c r="A79" s="1"/>
      <c r="B79" s="2"/>
      <c r="C79" s="3"/>
      <c r="D79" s="3"/>
      <c r="E79" s="14"/>
      <c r="F79" s="12"/>
      <c r="G79" s="14"/>
      <c r="H79" s="4"/>
      <c r="I79" s="4"/>
      <c r="J79" s="37"/>
      <c r="K79" s="55">
        <f t="shared" si="16"/>
        <v>0</v>
      </c>
      <c r="L79" s="23">
        <f t="shared" si="17"/>
        <v>0</v>
      </c>
      <c r="M79" s="23">
        <f t="shared" si="18"/>
        <v>0</v>
      </c>
      <c r="N79" s="22">
        <f t="shared" si="19"/>
        <v>0</v>
      </c>
      <c r="O79" s="23" t="e">
        <f t="shared" si="20"/>
        <v>#N/A</v>
      </c>
      <c r="P79" s="22">
        <f>daysrun(A$7:B79,M$7:M79)</f>
        <v>0</v>
      </c>
      <c r="Q79" s="30" t="e">
        <f t="shared" si="21"/>
        <v>#N/A</v>
      </c>
      <c r="R79" s="30" t="e">
        <f t="shared" si="22"/>
        <v>#N/A</v>
      </c>
      <c r="S79" s="23" t="e">
        <f t="shared" si="23"/>
        <v>#N/A</v>
      </c>
      <c r="T79" s="22" t="e">
        <f t="shared" si="24"/>
        <v>#N/A</v>
      </c>
      <c r="U79" s="55" t="e">
        <f t="shared" si="25"/>
        <v>#N/A</v>
      </c>
      <c r="V79" s="55" t="e">
        <f t="shared" si="26"/>
        <v>#N/A</v>
      </c>
      <c r="W79" s="56" t="e">
        <f t="shared" si="27"/>
        <v>#N/A</v>
      </c>
      <c r="X79" s="16" t="e">
        <f t="shared" si="14"/>
        <v>#N/A</v>
      </c>
      <c r="Y79" s="16" t="e">
        <f t="shared" si="15"/>
        <v>#N/A</v>
      </c>
    </row>
    <row r="80" spans="1:25" ht="15">
      <c r="A80" s="1"/>
      <c r="B80" s="2"/>
      <c r="C80" s="3"/>
      <c r="D80" s="3"/>
      <c r="E80" s="14"/>
      <c r="F80" s="12"/>
      <c r="G80" s="14"/>
      <c r="H80" s="4"/>
      <c r="I80" s="4"/>
      <c r="J80" s="37"/>
      <c r="K80" s="55">
        <f t="shared" si="16"/>
        <v>0</v>
      </c>
      <c r="L80" s="23">
        <f t="shared" si="17"/>
        <v>0</v>
      </c>
      <c r="M80" s="23">
        <f t="shared" si="18"/>
        <v>0</v>
      </c>
      <c r="N80" s="22">
        <f t="shared" si="19"/>
        <v>0</v>
      </c>
      <c r="O80" s="23" t="e">
        <f t="shared" si="20"/>
        <v>#N/A</v>
      </c>
      <c r="P80" s="22">
        <f>daysrun(A$7:B80,M$7:M80)</f>
        <v>0</v>
      </c>
      <c r="Q80" s="30" t="e">
        <f t="shared" si="21"/>
        <v>#N/A</v>
      </c>
      <c r="R80" s="30" t="e">
        <f t="shared" si="22"/>
        <v>#N/A</v>
      </c>
      <c r="S80" s="23" t="e">
        <f t="shared" si="23"/>
        <v>#N/A</v>
      </c>
      <c r="T80" s="22" t="e">
        <f t="shared" si="24"/>
        <v>#N/A</v>
      </c>
      <c r="U80" s="55" t="e">
        <f t="shared" si="25"/>
        <v>#N/A</v>
      </c>
      <c r="V80" s="55" t="e">
        <f t="shared" si="26"/>
        <v>#N/A</v>
      </c>
      <c r="W80" s="56" t="e">
        <f t="shared" si="27"/>
        <v>#N/A</v>
      </c>
      <c r="X80" s="16" t="e">
        <f t="shared" si="14"/>
        <v>#N/A</v>
      </c>
      <c r="Y80" s="16" t="e">
        <f t="shared" si="15"/>
        <v>#N/A</v>
      </c>
    </row>
    <row r="81" spans="1:25" ht="15">
      <c r="A81" s="1"/>
      <c r="B81" s="2"/>
      <c r="C81" s="3"/>
      <c r="D81" s="3"/>
      <c r="E81" s="14"/>
      <c r="F81" s="12"/>
      <c r="G81" s="14"/>
      <c r="H81" s="4"/>
      <c r="I81" s="4"/>
      <c r="J81" s="37"/>
      <c r="K81" s="55">
        <f t="shared" si="16"/>
        <v>0</v>
      </c>
      <c r="L81" s="23">
        <f t="shared" si="17"/>
        <v>0</v>
      </c>
      <c r="M81" s="23">
        <f t="shared" si="18"/>
        <v>0</v>
      </c>
      <c r="N81" s="22">
        <f t="shared" si="19"/>
        <v>0</v>
      </c>
      <c r="O81" s="23" t="e">
        <f t="shared" si="20"/>
        <v>#N/A</v>
      </c>
      <c r="P81" s="22">
        <f>daysrun(A$7:B81,M$7:M81)</f>
        <v>0</v>
      </c>
      <c r="Q81" s="30" t="e">
        <f t="shared" si="21"/>
        <v>#N/A</v>
      </c>
      <c r="R81" s="30" t="e">
        <f t="shared" si="22"/>
        <v>#N/A</v>
      </c>
      <c r="S81" s="23" t="e">
        <f t="shared" si="23"/>
        <v>#N/A</v>
      </c>
      <c r="T81" s="22" t="e">
        <f t="shared" si="24"/>
        <v>#N/A</v>
      </c>
      <c r="U81" s="55" t="e">
        <f t="shared" si="25"/>
        <v>#N/A</v>
      </c>
      <c r="V81" s="55" t="e">
        <f t="shared" si="26"/>
        <v>#N/A</v>
      </c>
      <c r="W81" s="56" t="e">
        <f t="shared" si="27"/>
        <v>#N/A</v>
      </c>
      <c r="X81" s="16" t="e">
        <f t="shared" si="14"/>
        <v>#N/A</v>
      </c>
      <c r="Y81" s="16" t="e">
        <f t="shared" si="15"/>
        <v>#N/A</v>
      </c>
    </row>
    <row r="82" spans="1:25" ht="15">
      <c r="A82" s="1"/>
      <c r="B82" s="2"/>
      <c r="C82" s="3"/>
      <c r="D82" s="3"/>
      <c r="E82" s="14"/>
      <c r="F82" s="12"/>
      <c r="G82" s="14"/>
      <c r="H82" s="4"/>
      <c r="I82" s="4"/>
      <c r="J82" s="37"/>
      <c r="K82" s="55">
        <f t="shared" si="16"/>
        <v>0</v>
      </c>
      <c r="L82" s="23">
        <f t="shared" si="17"/>
        <v>0</v>
      </c>
      <c r="M82" s="23">
        <f t="shared" si="18"/>
        <v>0</v>
      </c>
      <c r="N82" s="22">
        <f t="shared" si="19"/>
        <v>0</v>
      </c>
      <c r="O82" s="23" t="e">
        <f t="shared" si="20"/>
        <v>#N/A</v>
      </c>
      <c r="P82" s="22">
        <f>daysrun(A$7:B82,M$7:M82)</f>
        <v>0</v>
      </c>
      <c r="Q82" s="30" t="e">
        <f t="shared" si="21"/>
        <v>#N/A</v>
      </c>
      <c r="R82" s="30" t="e">
        <f t="shared" si="22"/>
        <v>#N/A</v>
      </c>
      <c r="S82" s="23" t="e">
        <f t="shared" si="23"/>
        <v>#N/A</v>
      </c>
      <c r="T82" s="22" t="e">
        <f t="shared" si="24"/>
        <v>#N/A</v>
      </c>
      <c r="U82" s="55" t="e">
        <f t="shared" si="25"/>
        <v>#N/A</v>
      </c>
      <c r="V82" s="55" t="e">
        <f t="shared" si="26"/>
        <v>#N/A</v>
      </c>
      <c r="W82" s="56" t="e">
        <f t="shared" si="27"/>
        <v>#N/A</v>
      </c>
      <c r="X82" s="16" t="e">
        <f t="shared" si="14"/>
        <v>#N/A</v>
      </c>
      <c r="Y82" s="16" t="e">
        <f t="shared" si="15"/>
        <v>#N/A</v>
      </c>
    </row>
    <row r="83" spans="1:25" ht="15">
      <c r="A83" s="1"/>
      <c r="B83" s="2"/>
      <c r="C83" s="3"/>
      <c r="D83" s="3"/>
      <c r="E83" s="14"/>
      <c r="F83" s="12"/>
      <c r="G83" s="14"/>
      <c r="H83" s="4"/>
      <c r="I83" s="4"/>
      <c r="J83" s="37"/>
      <c r="K83" s="55">
        <f t="shared" si="16"/>
        <v>0</v>
      </c>
      <c r="L83" s="23">
        <f t="shared" si="17"/>
        <v>0</v>
      </c>
      <c r="M83" s="23">
        <f t="shared" si="18"/>
        <v>0</v>
      </c>
      <c r="N83" s="22">
        <f t="shared" si="19"/>
        <v>0</v>
      </c>
      <c r="O83" s="23" t="e">
        <f t="shared" si="20"/>
        <v>#N/A</v>
      </c>
      <c r="P83" s="22">
        <f>daysrun(A$7:B83,M$7:M83)</f>
        <v>0</v>
      </c>
      <c r="Q83" s="30" t="e">
        <f t="shared" si="21"/>
        <v>#N/A</v>
      </c>
      <c r="R83" s="30" t="e">
        <f t="shared" si="22"/>
        <v>#N/A</v>
      </c>
      <c r="S83" s="23" t="e">
        <f t="shared" si="23"/>
        <v>#N/A</v>
      </c>
      <c r="T83" s="22" t="e">
        <f t="shared" si="24"/>
        <v>#N/A</v>
      </c>
      <c r="U83" s="55" t="e">
        <f t="shared" si="25"/>
        <v>#N/A</v>
      </c>
      <c r="V83" s="55" t="e">
        <f t="shared" si="26"/>
        <v>#N/A</v>
      </c>
      <c r="W83" s="56" t="e">
        <f t="shared" si="27"/>
        <v>#N/A</v>
      </c>
      <c r="X83" s="16" t="e">
        <f t="shared" si="14"/>
        <v>#N/A</v>
      </c>
      <c r="Y83" s="16" t="e">
        <f t="shared" si="15"/>
        <v>#N/A</v>
      </c>
    </row>
    <row r="84" spans="1:25" ht="15">
      <c r="A84" s="1"/>
      <c r="B84" s="2"/>
      <c r="C84" s="3"/>
      <c r="D84" s="3"/>
      <c r="E84" s="14"/>
      <c r="F84" s="12"/>
      <c r="G84" s="14"/>
      <c r="H84" s="4"/>
      <c r="I84" s="4"/>
      <c r="J84" s="37"/>
      <c r="K84" s="55">
        <f t="shared" si="16"/>
        <v>0</v>
      </c>
      <c r="L84" s="23">
        <f t="shared" si="17"/>
        <v>0</v>
      </c>
      <c r="M84" s="23">
        <f t="shared" si="18"/>
        <v>0</v>
      </c>
      <c r="N84" s="22">
        <f t="shared" si="19"/>
        <v>0</v>
      </c>
      <c r="O84" s="23" t="e">
        <f t="shared" si="20"/>
        <v>#N/A</v>
      </c>
      <c r="P84" s="22">
        <f>daysrun(A$7:B84,M$7:M84)</f>
        <v>0</v>
      </c>
      <c r="Q84" s="30" t="e">
        <f t="shared" si="21"/>
        <v>#N/A</v>
      </c>
      <c r="R84" s="30" t="e">
        <f t="shared" si="22"/>
        <v>#N/A</v>
      </c>
      <c r="S84" s="23" t="e">
        <f t="shared" si="23"/>
        <v>#N/A</v>
      </c>
      <c r="T84" s="22" t="e">
        <f t="shared" si="24"/>
        <v>#N/A</v>
      </c>
      <c r="U84" s="55" t="e">
        <f t="shared" si="25"/>
        <v>#N/A</v>
      </c>
      <c r="V84" s="55" t="e">
        <f t="shared" si="26"/>
        <v>#N/A</v>
      </c>
      <c r="W84" s="56" t="e">
        <f t="shared" si="27"/>
        <v>#N/A</v>
      </c>
      <c r="X84" s="16" t="e">
        <f t="shared" si="14"/>
        <v>#N/A</v>
      </c>
      <c r="Y84" s="16" t="e">
        <f t="shared" si="15"/>
        <v>#N/A</v>
      </c>
    </row>
    <row r="85" spans="1:25" ht="15">
      <c r="A85" s="1"/>
      <c r="B85" s="2"/>
      <c r="C85" s="3"/>
      <c r="D85" s="3"/>
      <c r="E85" s="14"/>
      <c r="F85" s="12"/>
      <c r="G85" s="14"/>
      <c r="H85" s="4"/>
      <c r="I85" s="4"/>
      <c r="J85" s="37"/>
      <c r="K85" s="55">
        <f t="shared" si="16"/>
        <v>0</v>
      </c>
      <c r="L85" s="23">
        <f t="shared" si="17"/>
        <v>0</v>
      </c>
      <c r="M85" s="23">
        <f t="shared" si="18"/>
        <v>0</v>
      </c>
      <c r="N85" s="22">
        <f t="shared" si="19"/>
        <v>0</v>
      </c>
      <c r="O85" s="23" t="e">
        <f t="shared" si="20"/>
        <v>#N/A</v>
      </c>
      <c r="P85" s="22">
        <f>daysrun(A$7:B85,M$7:M85)</f>
        <v>0</v>
      </c>
      <c r="Q85" s="30" t="e">
        <f t="shared" si="21"/>
        <v>#N/A</v>
      </c>
      <c r="R85" s="30" t="e">
        <f t="shared" si="22"/>
        <v>#N/A</v>
      </c>
      <c r="S85" s="23" t="e">
        <f t="shared" si="23"/>
        <v>#N/A</v>
      </c>
      <c r="T85" s="22" t="e">
        <f t="shared" si="24"/>
        <v>#N/A</v>
      </c>
      <c r="U85" s="55" t="e">
        <f t="shared" si="25"/>
        <v>#N/A</v>
      </c>
      <c r="V85" s="55" t="e">
        <f t="shared" si="26"/>
        <v>#N/A</v>
      </c>
      <c r="W85" s="56" t="e">
        <f t="shared" si="27"/>
        <v>#N/A</v>
      </c>
      <c r="X85" s="16" t="e">
        <f t="shared" si="14"/>
        <v>#N/A</v>
      </c>
      <c r="Y85" s="16" t="e">
        <f t="shared" si="15"/>
        <v>#N/A</v>
      </c>
    </row>
    <row r="86" spans="1:25" ht="15">
      <c r="A86" s="1"/>
      <c r="B86" s="2"/>
      <c r="C86" s="3"/>
      <c r="D86" s="3"/>
      <c r="E86" s="14"/>
      <c r="F86" s="12"/>
      <c r="G86" s="14"/>
      <c r="H86" s="4"/>
      <c r="I86" s="4"/>
      <c r="J86" s="37"/>
      <c r="K86" s="55">
        <f t="shared" si="16"/>
        <v>0</v>
      </c>
      <c r="L86" s="23">
        <f t="shared" si="17"/>
        <v>0</v>
      </c>
      <c r="M86" s="23">
        <f t="shared" si="18"/>
        <v>0</v>
      </c>
      <c r="N86" s="22">
        <f t="shared" si="19"/>
        <v>0</v>
      </c>
      <c r="O86" s="23" t="e">
        <f t="shared" si="20"/>
        <v>#N/A</v>
      </c>
      <c r="P86" s="22">
        <f>daysrun(A$7:B86,M$7:M86)</f>
        <v>0</v>
      </c>
      <c r="Q86" s="30" t="e">
        <f t="shared" si="21"/>
        <v>#N/A</v>
      </c>
      <c r="R86" s="30" t="e">
        <f t="shared" si="22"/>
        <v>#N/A</v>
      </c>
      <c r="S86" s="23" t="e">
        <f t="shared" si="23"/>
        <v>#N/A</v>
      </c>
      <c r="T86" s="22" t="e">
        <f t="shared" si="24"/>
        <v>#N/A</v>
      </c>
      <c r="U86" s="55" t="e">
        <f t="shared" si="25"/>
        <v>#N/A</v>
      </c>
      <c r="V86" s="55" t="e">
        <f t="shared" si="26"/>
        <v>#N/A</v>
      </c>
      <c r="W86" s="56" t="e">
        <f t="shared" si="27"/>
        <v>#N/A</v>
      </c>
      <c r="X86" s="16" t="e">
        <f t="shared" si="14"/>
        <v>#N/A</v>
      </c>
      <c r="Y86" s="16" t="e">
        <f t="shared" si="15"/>
        <v>#N/A</v>
      </c>
    </row>
    <row r="87" spans="1:25" ht="15">
      <c r="A87" s="1"/>
      <c r="B87" s="2"/>
      <c r="C87" s="3"/>
      <c r="D87" s="3"/>
      <c r="E87" s="14"/>
      <c r="F87" s="12"/>
      <c r="G87" s="14"/>
      <c r="H87" s="4"/>
      <c r="I87" s="4"/>
      <c r="J87" s="37"/>
      <c r="K87" s="55">
        <f t="shared" si="16"/>
        <v>0</v>
      </c>
      <c r="L87" s="23">
        <f t="shared" si="17"/>
        <v>0</v>
      </c>
      <c r="M87" s="23">
        <f t="shared" si="18"/>
        <v>0</v>
      </c>
      <c r="N87" s="22">
        <f t="shared" si="19"/>
        <v>0</v>
      </c>
      <c r="O87" s="23" t="e">
        <f t="shared" si="20"/>
        <v>#N/A</v>
      </c>
      <c r="P87" s="22">
        <f>daysrun(A$7:B87,M$7:M87)</f>
        <v>0</v>
      </c>
      <c r="Q87" s="30" t="e">
        <f t="shared" si="21"/>
        <v>#N/A</v>
      </c>
      <c r="R87" s="30" t="e">
        <f t="shared" si="22"/>
        <v>#N/A</v>
      </c>
      <c r="S87" s="23" t="e">
        <f t="shared" si="23"/>
        <v>#N/A</v>
      </c>
      <c r="T87" s="22" t="e">
        <f t="shared" si="24"/>
        <v>#N/A</v>
      </c>
      <c r="U87" s="55" t="e">
        <f t="shared" si="25"/>
        <v>#N/A</v>
      </c>
      <c r="V87" s="55" t="e">
        <f t="shared" si="26"/>
        <v>#N/A</v>
      </c>
      <c r="W87" s="56" t="e">
        <f t="shared" si="27"/>
        <v>#N/A</v>
      </c>
      <c r="X87" s="16" t="e">
        <f t="shared" si="14"/>
        <v>#N/A</v>
      </c>
      <c r="Y87" s="16" t="e">
        <f t="shared" si="15"/>
        <v>#N/A</v>
      </c>
    </row>
    <row r="88" spans="1:25" ht="15">
      <c r="A88" s="1"/>
      <c r="B88" s="2"/>
      <c r="C88" s="3"/>
      <c r="D88" s="3"/>
      <c r="E88" s="14"/>
      <c r="F88" s="12"/>
      <c r="G88" s="14"/>
      <c r="H88" s="4"/>
      <c r="I88" s="4"/>
      <c r="J88" s="37"/>
      <c r="K88" s="55">
        <f t="shared" si="16"/>
        <v>0</v>
      </c>
      <c r="L88" s="23">
        <f t="shared" si="17"/>
        <v>0</v>
      </c>
      <c r="M88" s="23">
        <f t="shared" si="18"/>
        <v>0</v>
      </c>
      <c r="N88" s="22">
        <f t="shared" si="19"/>
        <v>0</v>
      </c>
      <c r="O88" s="23" t="e">
        <f t="shared" si="20"/>
        <v>#N/A</v>
      </c>
      <c r="P88" s="22">
        <f>daysrun(A$7:B88,M$7:M88)</f>
        <v>0</v>
      </c>
      <c r="Q88" s="30" t="e">
        <f t="shared" si="21"/>
        <v>#N/A</v>
      </c>
      <c r="R88" s="30" t="e">
        <f t="shared" si="22"/>
        <v>#N/A</v>
      </c>
      <c r="S88" s="23" t="e">
        <f t="shared" si="23"/>
        <v>#N/A</v>
      </c>
      <c r="T88" s="22" t="e">
        <f t="shared" si="24"/>
        <v>#N/A</v>
      </c>
      <c r="U88" s="55" t="e">
        <f t="shared" si="25"/>
        <v>#N/A</v>
      </c>
      <c r="V88" s="55" t="e">
        <f t="shared" si="26"/>
        <v>#N/A</v>
      </c>
      <c r="W88" s="56" t="e">
        <f t="shared" si="27"/>
        <v>#N/A</v>
      </c>
      <c r="X88" s="16" t="e">
        <f t="shared" si="14"/>
        <v>#N/A</v>
      </c>
      <c r="Y88" s="16" t="e">
        <f t="shared" si="15"/>
        <v>#N/A</v>
      </c>
    </row>
    <row r="89" spans="1:25" ht="15">
      <c r="A89" s="1"/>
      <c r="B89" s="2"/>
      <c r="C89" s="3"/>
      <c r="D89" s="3"/>
      <c r="E89" s="14"/>
      <c r="F89" s="12"/>
      <c r="G89" s="14"/>
      <c r="H89" s="4"/>
      <c r="I89" s="4"/>
      <c r="J89" s="37"/>
      <c r="K89" s="55">
        <f t="shared" si="16"/>
        <v>0</v>
      </c>
      <c r="L89" s="23">
        <f t="shared" si="17"/>
        <v>0</v>
      </c>
      <c r="M89" s="23">
        <f t="shared" si="18"/>
        <v>0</v>
      </c>
      <c r="N89" s="22">
        <f t="shared" si="19"/>
        <v>0</v>
      </c>
      <c r="O89" s="23" t="e">
        <f t="shared" si="20"/>
        <v>#N/A</v>
      </c>
      <c r="P89" s="22">
        <f>daysrun(A$7:B89,M$7:M89)</f>
        <v>0</v>
      </c>
      <c r="Q89" s="30" t="e">
        <f t="shared" si="21"/>
        <v>#N/A</v>
      </c>
      <c r="R89" s="30" t="e">
        <f t="shared" si="22"/>
        <v>#N/A</v>
      </c>
      <c r="S89" s="23" t="e">
        <f t="shared" si="23"/>
        <v>#N/A</v>
      </c>
      <c r="T89" s="22" t="e">
        <f t="shared" si="24"/>
        <v>#N/A</v>
      </c>
      <c r="U89" s="55" t="e">
        <f t="shared" si="25"/>
        <v>#N/A</v>
      </c>
      <c r="V89" s="55" t="e">
        <f t="shared" si="26"/>
        <v>#N/A</v>
      </c>
      <c r="W89" s="56" t="e">
        <f t="shared" si="27"/>
        <v>#N/A</v>
      </c>
      <c r="X89" s="16" t="e">
        <f t="shared" si="14"/>
        <v>#N/A</v>
      </c>
      <c r="Y89" s="16" t="e">
        <f t="shared" si="15"/>
        <v>#N/A</v>
      </c>
    </row>
    <row r="90" spans="1:25" ht="15">
      <c r="A90" s="1"/>
      <c r="B90" s="2"/>
      <c r="C90" s="3"/>
      <c r="D90" s="3"/>
      <c r="E90" s="14"/>
      <c r="F90" s="12"/>
      <c r="G90" s="14"/>
      <c r="H90" s="4"/>
      <c r="I90" s="4"/>
      <c r="J90" s="37"/>
      <c r="K90" s="55">
        <f t="shared" si="16"/>
        <v>0</v>
      </c>
      <c r="L90" s="23">
        <f t="shared" si="17"/>
        <v>0</v>
      </c>
      <c r="M90" s="23">
        <f t="shared" si="18"/>
        <v>0</v>
      </c>
      <c r="N90" s="22">
        <f t="shared" si="19"/>
        <v>0</v>
      </c>
      <c r="O90" s="23" t="e">
        <f t="shared" si="20"/>
        <v>#N/A</v>
      </c>
      <c r="P90" s="22">
        <f>daysrun(A$7:B90,M$7:M90)</f>
        <v>0</v>
      </c>
      <c r="Q90" s="30" t="e">
        <f t="shared" si="21"/>
        <v>#N/A</v>
      </c>
      <c r="R90" s="30" t="e">
        <f t="shared" si="22"/>
        <v>#N/A</v>
      </c>
      <c r="S90" s="23" t="e">
        <f t="shared" si="23"/>
        <v>#N/A</v>
      </c>
      <c r="T90" s="22" t="e">
        <f t="shared" si="24"/>
        <v>#N/A</v>
      </c>
      <c r="U90" s="55" t="e">
        <f t="shared" si="25"/>
        <v>#N/A</v>
      </c>
      <c r="V90" s="55" t="e">
        <f t="shared" si="26"/>
        <v>#N/A</v>
      </c>
      <c r="W90" s="56" t="e">
        <f t="shared" si="27"/>
        <v>#N/A</v>
      </c>
      <c r="X90" s="16" t="e">
        <f t="shared" si="14"/>
        <v>#N/A</v>
      </c>
      <c r="Y90" s="16" t="e">
        <f t="shared" si="15"/>
        <v>#N/A</v>
      </c>
    </row>
    <row r="91" spans="1:25" ht="15">
      <c r="A91" s="1"/>
      <c r="B91" s="2"/>
      <c r="C91" s="3"/>
      <c r="D91" s="3"/>
      <c r="E91" s="14"/>
      <c r="F91" s="12"/>
      <c r="G91" s="14"/>
      <c r="H91" s="4"/>
      <c r="I91" s="4"/>
      <c r="J91" s="37"/>
      <c r="K91" s="55">
        <f t="shared" si="16"/>
        <v>0</v>
      </c>
      <c r="L91" s="23">
        <f t="shared" si="17"/>
        <v>0</v>
      </c>
      <c r="M91" s="23">
        <f t="shared" si="18"/>
        <v>0</v>
      </c>
      <c r="N91" s="22">
        <f t="shared" si="19"/>
        <v>0</v>
      </c>
      <c r="O91" s="23" t="e">
        <f t="shared" si="20"/>
        <v>#N/A</v>
      </c>
      <c r="P91" s="22">
        <f>daysrun(A$7:B91,M$7:M91)</f>
        <v>0</v>
      </c>
      <c r="Q91" s="30" t="e">
        <f t="shared" si="21"/>
        <v>#N/A</v>
      </c>
      <c r="R91" s="30" t="e">
        <f t="shared" si="22"/>
        <v>#N/A</v>
      </c>
      <c r="S91" s="23" t="e">
        <f t="shared" si="23"/>
        <v>#N/A</v>
      </c>
      <c r="T91" s="22" t="e">
        <f t="shared" si="24"/>
        <v>#N/A</v>
      </c>
      <c r="U91" s="55" t="e">
        <f t="shared" si="25"/>
        <v>#N/A</v>
      </c>
      <c r="V91" s="55" t="e">
        <f t="shared" si="26"/>
        <v>#N/A</v>
      </c>
      <c r="W91" s="56" t="e">
        <f t="shared" si="27"/>
        <v>#N/A</v>
      </c>
      <c r="X91" s="16" t="e">
        <f t="shared" si="14"/>
        <v>#N/A</v>
      </c>
      <c r="Y91" s="16" t="e">
        <f t="shared" si="15"/>
        <v>#N/A</v>
      </c>
    </row>
    <row r="92" spans="1:25" ht="15">
      <c r="A92" s="1"/>
      <c r="B92" s="2"/>
      <c r="C92" s="3"/>
      <c r="D92" s="3"/>
      <c r="E92" s="14"/>
      <c r="F92" s="12"/>
      <c r="G92" s="14"/>
      <c r="H92" s="4"/>
      <c r="I92" s="4"/>
      <c r="J92" s="37"/>
      <c r="K92" s="55">
        <f t="shared" si="16"/>
        <v>0</v>
      </c>
      <c r="L92" s="23">
        <f t="shared" si="17"/>
        <v>0</v>
      </c>
      <c r="M92" s="23">
        <f t="shared" si="18"/>
        <v>0</v>
      </c>
      <c r="N92" s="22">
        <f t="shared" si="19"/>
        <v>0</v>
      </c>
      <c r="O92" s="23" t="e">
        <f t="shared" si="20"/>
        <v>#N/A</v>
      </c>
      <c r="P92" s="22">
        <f>daysrun(A$7:B92,M$7:M92)</f>
        <v>0</v>
      </c>
      <c r="Q92" s="30" t="e">
        <f t="shared" si="21"/>
        <v>#N/A</v>
      </c>
      <c r="R92" s="30" t="e">
        <f t="shared" si="22"/>
        <v>#N/A</v>
      </c>
      <c r="S92" s="23" t="e">
        <f t="shared" si="23"/>
        <v>#N/A</v>
      </c>
      <c r="T92" s="22" t="e">
        <f t="shared" si="24"/>
        <v>#N/A</v>
      </c>
      <c r="U92" s="55" t="e">
        <f t="shared" si="25"/>
        <v>#N/A</v>
      </c>
      <c r="V92" s="55" t="e">
        <f t="shared" si="26"/>
        <v>#N/A</v>
      </c>
      <c r="W92" s="56" t="e">
        <f t="shared" si="27"/>
        <v>#N/A</v>
      </c>
      <c r="X92" s="16" t="e">
        <f t="shared" si="14"/>
        <v>#N/A</v>
      </c>
      <c r="Y92" s="16" t="e">
        <f t="shared" si="15"/>
        <v>#N/A</v>
      </c>
    </row>
    <row r="93" spans="1:25" ht="15">
      <c r="A93" s="1"/>
      <c r="B93" s="2"/>
      <c r="C93" s="3"/>
      <c r="D93" s="3"/>
      <c r="E93" s="14"/>
      <c r="F93" s="12"/>
      <c r="G93" s="14"/>
      <c r="H93" s="4"/>
      <c r="I93" s="4"/>
      <c r="J93" s="37"/>
      <c r="K93" s="55">
        <f t="shared" si="16"/>
        <v>0</v>
      </c>
      <c r="L93" s="23">
        <f t="shared" si="17"/>
        <v>0</v>
      </c>
      <c r="M93" s="23">
        <f t="shared" si="18"/>
        <v>0</v>
      </c>
      <c r="N93" s="22">
        <f t="shared" si="19"/>
        <v>0</v>
      </c>
      <c r="O93" s="23" t="e">
        <f t="shared" si="20"/>
        <v>#N/A</v>
      </c>
      <c r="P93" s="22">
        <f>daysrun(A$7:B93,M$7:M93)</f>
        <v>0</v>
      </c>
      <c r="Q93" s="30" t="e">
        <f t="shared" si="21"/>
        <v>#N/A</v>
      </c>
      <c r="R93" s="30" t="e">
        <f t="shared" si="22"/>
        <v>#N/A</v>
      </c>
      <c r="S93" s="23" t="e">
        <f t="shared" si="23"/>
        <v>#N/A</v>
      </c>
      <c r="T93" s="22" t="e">
        <f t="shared" si="24"/>
        <v>#N/A</v>
      </c>
      <c r="U93" s="55" t="e">
        <f t="shared" si="25"/>
        <v>#N/A</v>
      </c>
      <c r="V93" s="55" t="e">
        <f t="shared" si="26"/>
        <v>#N/A</v>
      </c>
      <c r="W93" s="56" t="e">
        <f t="shared" si="27"/>
        <v>#N/A</v>
      </c>
      <c r="X93" s="16" t="e">
        <f t="shared" si="14"/>
        <v>#N/A</v>
      </c>
      <c r="Y93" s="16" t="e">
        <f t="shared" si="15"/>
        <v>#N/A</v>
      </c>
    </row>
    <row r="94" spans="1:25" ht="15">
      <c r="A94" s="1"/>
      <c r="B94" s="2"/>
      <c r="C94" s="3"/>
      <c r="D94" s="3"/>
      <c r="E94" s="14"/>
      <c r="F94" s="12"/>
      <c r="G94" s="14"/>
      <c r="H94" s="4"/>
      <c r="I94" s="4"/>
      <c r="J94" s="37"/>
      <c r="K94" s="55">
        <f t="shared" si="16"/>
        <v>0</v>
      </c>
      <c r="L94" s="23">
        <f t="shared" si="17"/>
        <v>0</v>
      </c>
      <c r="M94" s="23">
        <f t="shared" si="18"/>
        <v>0</v>
      </c>
      <c r="N94" s="22">
        <f t="shared" si="19"/>
        <v>0</v>
      </c>
      <c r="O94" s="23" t="e">
        <f t="shared" si="20"/>
        <v>#N/A</v>
      </c>
      <c r="P94" s="22">
        <f>daysrun(A$7:B94,M$7:M94)</f>
        <v>0</v>
      </c>
      <c r="Q94" s="30" t="e">
        <f t="shared" si="21"/>
        <v>#N/A</v>
      </c>
      <c r="R94" s="30" t="e">
        <f t="shared" si="22"/>
        <v>#N/A</v>
      </c>
      <c r="S94" s="23" t="e">
        <f t="shared" si="23"/>
        <v>#N/A</v>
      </c>
      <c r="T94" s="22" t="e">
        <f t="shared" si="24"/>
        <v>#N/A</v>
      </c>
      <c r="U94" s="55" t="e">
        <f t="shared" si="25"/>
        <v>#N/A</v>
      </c>
      <c r="V94" s="55" t="e">
        <f t="shared" si="26"/>
        <v>#N/A</v>
      </c>
      <c r="W94" s="56" t="e">
        <f t="shared" si="27"/>
        <v>#N/A</v>
      </c>
      <c r="X94" s="16" t="e">
        <f t="shared" si="14"/>
        <v>#N/A</v>
      </c>
      <c r="Y94" s="16" t="e">
        <f t="shared" si="15"/>
        <v>#N/A</v>
      </c>
    </row>
    <row r="95" spans="1:25" ht="15">
      <c r="A95" s="1"/>
      <c r="B95" s="2"/>
      <c r="C95" s="3"/>
      <c r="D95" s="3"/>
      <c r="E95" s="14"/>
      <c r="F95" s="12"/>
      <c r="G95" s="14"/>
      <c r="H95" s="4"/>
      <c r="I95" s="4"/>
      <c r="J95" s="37"/>
      <c r="K95" s="55">
        <f t="shared" si="16"/>
        <v>0</v>
      </c>
      <c r="L95" s="23">
        <f t="shared" si="17"/>
        <v>0</v>
      </c>
      <c r="M95" s="23">
        <f t="shared" si="18"/>
        <v>0</v>
      </c>
      <c r="N95" s="22">
        <f t="shared" si="19"/>
        <v>0</v>
      </c>
      <c r="O95" s="23" t="e">
        <f t="shared" si="20"/>
        <v>#N/A</v>
      </c>
      <c r="P95" s="22">
        <f>daysrun(A$7:B95,M$7:M95)</f>
        <v>0</v>
      </c>
      <c r="Q95" s="30" t="e">
        <f t="shared" si="21"/>
        <v>#N/A</v>
      </c>
      <c r="R95" s="30" t="e">
        <f t="shared" si="22"/>
        <v>#N/A</v>
      </c>
      <c r="S95" s="23" t="e">
        <f t="shared" si="23"/>
        <v>#N/A</v>
      </c>
      <c r="T95" s="22" t="e">
        <f t="shared" si="24"/>
        <v>#N/A</v>
      </c>
      <c r="U95" s="55" t="e">
        <f t="shared" si="25"/>
        <v>#N/A</v>
      </c>
      <c r="V95" s="55" t="e">
        <f t="shared" si="26"/>
        <v>#N/A</v>
      </c>
      <c r="W95" s="56" t="e">
        <f t="shared" si="27"/>
        <v>#N/A</v>
      </c>
      <c r="X95" s="16" t="e">
        <f t="shared" si="14"/>
        <v>#N/A</v>
      </c>
      <c r="Y95" s="16" t="e">
        <f t="shared" si="15"/>
        <v>#N/A</v>
      </c>
    </row>
    <row r="96" spans="1:25" ht="15">
      <c r="A96" s="1"/>
      <c r="B96" s="2"/>
      <c r="C96" s="3"/>
      <c r="D96" s="3"/>
      <c r="E96" s="14"/>
      <c r="F96" s="12"/>
      <c r="G96" s="14"/>
      <c r="H96" s="4"/>
      <c r="I96" s="4"/>
      <c r="J96" s="37"/>
      <c r="K96" s="55">
        <f t="shared" si="16"/>
        <v>0</v>
      </c>
      <c r="L96" s="23">
        <f t="shared" si="17"/>
        <v>0</v>
      </c>
      <c r="M96" s="23">
        <f t="shared" si="18"/>
        <v>0</v>
      </c>
      <c r="N96" s="22">
        <f t="shared" si="19"/>
        <v>0</v>
      </c>
      <c r="O96" s="23" t="e">
        <f t="shared" si="20"/>
        <v>#N/A</v>
      </c>
      <c r="P96" s="22">
        <f>daysrun(A$7:B96,M$7:M96)</f>
        <v>0</v>
      </c>
      <c r="Q96" s="30" t="e">
        <f t="shared" si="21"/>
        <v>#N/A</v>
      </c>
      <c r="R96" s="30" t="e">
        <f t="shared" si="22"/>
        <v>#N/A</v>
      </c>
      <c r="S96" s="23" t="e">
        <f t="shared" si="23"/>
        <v>#N/A</v>
      </c>
      <c r="T96" s="22" t="e">
        <f t="shared" si="24"/>
        <v>#N/A</v>
      </c>
      <c r="U96" s="55" t="e">
        <f t="shared" si="25"/>
        <v>#N/A</v>
      </c>
      <c r="V96" s="55" t="e">
        <f t="shared" si="26"/>
        <v>#N/A</v>
      </c>
      <c r="W96" s="56" t="e">
        <f t="shared" si="27"/>
        <v>#N/A</v>
      </c>
      <c r="X96" s="16" t="e">
        <f t="shared" si="14"/>
        <v>#N/A</v>
      </c>
      <c r="Y96" s="16" t="e">
        <f t="shared" si="15"/>
        <v>#N/A</v>
      </c>
    </row>
    <row r="97" spans="1:25" ht="15">
      <c r="A97" s="1"/>
      <c r="B97" s="2"/>
      <c r="C97" s="3"/>
      <c r="D97" s="3"/>
      <c r="E97" s="14"/>
      <c r="F97" s="12"/>
      <c r="G97" s="14"/>
      <c r="H97" s="4"/>
      <c r="I97" s="4"/>
      <c r="J97" s="37"/>
      <c r="K97" s="55">
        <f t="shared" si="16"/>
        <v>0</v>
      </c>
      <c r="L97" s="23">
        <f t="shared" si="17"/>
        <v>0</v>
      </c>
      <c r="M97" s="23">
        <f t="shared" si="18"/>
        <v>0</v>
      </c>
      <c r="N97" s="22">
        <f t="shared" si="19"/>
        <v>0</v>
      </c>
      <c r="O97" s="23" t="e">
        <f t="shared" si="20"/>
        <v>#N/A</v>
      </c>
      <c r="P97" s="22">
        <f>daysrun(A$7:B97,M$7:M97)</f>
        <v>0</v>
      </c>
      <c r="Q97" s="30" t="e">
        <f t="shared" si="21"/>
        <v>#N/A</v>
      </c>
      <c r="R97" s="30" t="e">
        <f t="shared" si="22"/>
        <v>#N/A</v>
      </c>
      <c r="S97" s="23" t="e">
        <f t="shared" si="23"/>
        <v>#N/A</v>
      </c>
      <c r="T97" s="22" t="e">
        <f t="shared" si="24"/>
        <v>#N/A</v>
      </c>
      <c r="U97" s="55" t="e">
        <f t="shared" si="25"/>
        <v>#N/A</v>
      </c>
      <c r="V97" s="55" t="e">
        <f t="shared" si="26"/>
        <v>#N/A</v>
      </c>
      <c r="W97" s="56" t="e">
        <f t="shared" si="27"/>
        <v>#N/A</v>
      </c>
      <c r="X97" s="16" t="e">
        <f t="shared" si="14"/>
        <v>#N/A</v>
      </c>
      <c r="Y97" s="16" t="e">
        <f t="shared" si="15"/>
        <v>#N/A</v>
      </c>
    </row>
    <row r="98" spans="1:25" ht="15">
      <c r="A98" s="1"/>
      <c r="B98" s="2"/>
      <c r="C98" s="3"/>
      <c r="D98" s="3"/>
      <c r="E98" s="14"/>
      <c r="F98" s="12"/>
      <c r="G98" s="14"/>
      <c r="H98" s="4"/>
      <c r="I98" s="4"/>
      <c r="J98" s="37"/>
      <c r="K98" s="55">
        <f t="shared" si="16"/>
        <v>0</v>
      </c>
      <c r="L98" s="23">
        <f t="shared" si="17"/>
        <v>0</v>
      </c>
      <c r="M98" s="23">
        <f t="shared" si="18"/>
        <v>0</v>
      </c>
      <c r="N98" s="22">
        <f t="shared" si="19"/>
        <v>0</v>
      </c>
      <c r="O98" s="23" t="e">
        <f t="shared" si="20"/>
        <v>#N/A</v>
      </c>
      <c r="P98" s="22">
        <f>daysrun(A$7:B98,M$7:M98)</f>
        <v>0</v>
      </c>
      <c r="Q98" s="30" t="e">
        <f t="shared" si="21"/>
        <v>#N/A</v>
      </c>
      <c r="R98" s="30" t="e">
        <f t="shared" si="22"/>
        <v>#N/A</v>
      </c>
      <c r="S98" s="23" t="e">
        <f t="shared" si="23"/>
        <v>#N/A</v>
      </c>
      <c r="T98" s="22" t="e">
        <f t="shared" si="24"/>
        <v>#N/A</v>
      </c>
      <c r="U98" s="55" t="e">
        <f t="shared" si="25"/>
        <v>#N/A</v>
      </c>
      <c r="V98" s="55" t="e">
        <f t="shared" si="26"/>
        <v>#N/A</v>
      </c>
      <c r="W98" s="56" t="e">
        <f t="shared" si="27"/>
        <v>#N/A</v>
      </c>
      <c r="X98" s="16" t="e">
        <f t="shared" si="14"/>
        <v>#N/A</v>
      </c>
      <c r="Y98" s="16" t="e">
        <f t="shared" si="15"/>
        <v>#N/A</v>
      </c>
    </row>
    <row r="99" spans="1:25" ht="15">
      <c r="A99" s="1"/>
      <c r="B99" s="2"/>
      <c r="C99" s="3"/>
      <c r="D99" s="3"/>
      <c r="E99" s="14"/>
      <c r="F99" s="12"/>
      <c r="G99" s="14"/>
      <c r="H99" s="4"/>
      <c r="I99" s="4"/>
      <c r="J99" s="37"/>
      <c r="K99" s="55">
        <f t="shared" si="16"/>
        <v>0</v>
      </c>
      <c r="L99" s="23">
        <f t="shared" si="17"/>
        <v>0</v>
      </c>
      <c r="M99" s="23">
        <f t="shared" si="18"/>
        <v>0</v>
      </c>
      <c r="N99" s="22">
        <f t="shared" si="19"/>
        <v>0</v>
      </c>
      <c r="O99" s="23" t="e">
        <f t="shared" si="20"/>
        <v>#N/A</v>
      </c>
      <c r="P99" s="22">
        <f>daysrun(A$7:B99,M$7:M99)</f>
        <v>0</v>
      </c>
      <c r="Q99" s="30" t="e">
        <f t="shared" si="21"/>
        <v>#N/A</v>
      </c>
      <c r="R99" s="30" t="e">
        <f t="shared" si="22"/>
        <v>#N/A</v>
      </c>
      <c r="S99" s="23" t="e">
        <f t="shared" si="23"/>
        <v>#N/A</v>
      </c>
      <c r="T99" s="22" t="e">
        <f t="shared" si="24"/>
        <v>#N/A</v>
      </c>
      <c r="U99" s="55" t="e">
        <f t="shared" si="25"/>
        <v>#N/A</v>
      </c>
      <c r="V99" s="55" t="e">
        <f t="shared" si="26"/>
        <v>#N/A</v>
      </c>
      <c r="W99" s="56" t="e">
        <f t="shared" si="27"/>
        <v>#N/A</v>
      </c>
      <c r="X99" s="16" t="e">
        <f t="shared" si="14"/>
        <v>#N/A</v>
      </c>
      <c r="Y99" s="16" t="e">
        <f t="shared" si="15"/>
        <v>#N/A</v>
      </c>
    </row>
    <row r="100" spans="1:25" ht="15">
      <c r="A100" s="1"/>
      <c r="B100" s="2"/>
      <c r="C100" s="3"/>
      <c r="D100" s="3"/>
      <c r="E100" s="14"/>
      <c r="F100" s="12"/>
      <c r="G100" s="14"/>
      <c r="H100" s="4"/>
      <c r="I100" s="4"/>
      <c r="J100" s="37"/>
      <c r="K100" s="55">
        <f t="shared" si="16"/>
        <v>0</v>
      </c>
      <c r="L100" s="23">
        <f t="shared" si="17"/>
        <v>0</v>
      </c>
      <c r="M100" s="23">
        <f t="shared" si="18"/>
        <v>0</v>
      </c>
      <c r="N100" s="22">
        <f t="shared" si="19"/>
        <v>0</v>
      </c>
      <c r="O100" s="23" t="e">
        <f t="shared" si="20"/>
        <v>#N/A</v>
      </c>
      <c r="P100" s="22">
        <f>daysrun(A$7:B100,M$7:M100)</f>
        <v>0</v>
      </c>
      <c r="Q100" s="30" t="e">
        <f t="shared" si="21"/>
        <v>#N/A</v>
      </c>
      <c r="R100" s="30" t="e">
        <f t="shared" si="22"/>
        <v>#N/A</v>
      </c>
      <c r="S100" s="23" t="e">
        <f t="shared" si="23"/>
        <v>#N/A</v>
      </c>
      <c r="T100" s="22" t="e">
        <f t="shared" si="24"/>
        <v>#N/A</v>
      </c>
      <c r="U100" s="55" t="e">
        <f t="shared" si="25"/>
        <v>#N/A</v>
      </c>
      <c r="V100" s="55" t="e">
        <f t="shared" si="26"/>
        <v>#N/A</v>
      </c>
      <c r="W100" s="56" t="e">
        <f t="shared" si="27"/>
        <v>#N/A</v>
      </c>
      <c r="X100" s="16" t="e">
        <f t="shared" si="14"/>
        <v>#N/A</v>
      </c>
      <c r="Y100" s="16" t="e">
        <f t="shared" si="15"/>
        <v>#N/A</v>
      </c>
    </row>
    <row r="101" spans="1:25" ht="15">
      <c r="A101" s="1"/>
      <c r="B101" s="2"/>
      <c r="C101" s="3"/>
      <c r="D101" s="3"/>
      <c r="E101" s="14"/>
      <c r="F101" s="12"/>
      <c r="G101" s="14"/>
      <c r="H101" s="4"/>
      <c r="I101" s="4"/>
      <c r="J101" s="37"/>
      <c r="K101" s="55">
        <f t="shared" si="16"/>
        <v>0</v>
      </c>
      <c r="L101" s="23">
        <f t="shared" si="17"/>
        <v>0</v>
      </c>
      <c r="M101" s="23">
        <f t="shared" si="18"/>
        <v>0</v>
      </c>
      <c r="N101" s="22">
        <f t="shared" si="19"/>
        <v>0</v>
      </c>
      <c r="O101" s="23" t="e">
        <f t="shared" si="20"/>
        <v>#N/A</v>
      </c>
      <c r="P101" s="22">
        <f>daysrun(A$7:B101,M$7:M101)</f>
        <v>0</v>
      </c>
      <c r="Q101" s="30" t="e">
        <f t="shared" si="21"/>
        <v>#N/A</v>
      </c>
      <c r="R101" s="30" t="e">
        <f t="shared" si="22"/>
        <v>#N/A</v>
      </c>
      <c r="S101" s="23" t="e">
        <f t="shared" si="23"/>
        <v>#N/A</v>
      </c>
      <c r="T101" s="22" t="e">
        <f t="shared" si="24"/>
        <v>#N/A</v>
      </c>
      <c r="U101" s="55" t="e">
        <f t="shared" si="25"/>
        <v>#N/A</v>
      </c>
      <c r="V101" s="55" t="e">
        <f t="shared" si="26"/>
        <v>#N/A</v>
      </c>
      <c r="W101" s="56" t="e">
        <f t="shared" si="27"/>
        <v>#N/A</v>
      </c>
      <c r="X101" s="16" t="e">
        <f t="shared" si="14"/>
        <v>#N/A</v>
      </c>
      <c r="Y101" s="16" t="e">
        <f t="shared" si="15"/>
        <v>#N/A</v>
      </c>
    </row>
    <row r="102" spans="1:25" ht="15">
      <c r="A102" s="1"/>
      <c r="B102" s="2"/>
      <c r="C102" s="3"/>
      <c r="D102" s="3"/>
      <c r="E102" s="14"/>
      <c r="F102" s="12"/>
      <c r="G102" s="14"/>
      <c r="H102" s="4"/>
      <c r="I102" s="4"/>
      <c r="J102" s="37"/>
      <c r="K102" s="55">
        <f t="shared" si="16"/>
        <v>0</v>
      </c>
      <c r="L102" s="23">
        <f t="shared" si="17"/>
        <v>0</v>
      </c>
      <c r="M102" s="23">
        <f t="shared" si="18"/>
        <v>0</v>
      </c>
      <c r="N102" s="22">
        <f t="shared" si="19"/>
        <v>0</v>
      </c>
      <c r="O102" s="23" t="e">
        <f t="shared" si="20"/>
        <v>#N/A</v>
      </c>
      <c r="P102" s="22">
        <f>daysrun(A$7:B102,M$7:M102)</f>
        <v>0</v>
      </c>
      <c r="Q102" s="30" t="e">
        <f t="shared" si="21"/>
        <v>#N/A</v>
      </c>
      <c r="R102" s="30" t="e">
        <f t="shared" si="22"/>
        <v>#N/A</v>
      </c>
      <c r="S102" s="23" t="e">
        <f t="shared" si="23"/>
        <v>#N/A</v>
      </c>
      <c r="T102" s="22" t="e">
        <f t="shared" si="24"/>
        <v>#N/A</v>
      </c>
      <c r="U102" s="55" t="e">
        <f t="shared" si="25"/>
        <v>#N/A</v>
      </c>
      <c r="V102" s="55" t="e">
        <f t="shared" si="26"/>
        <v>#N/A</v>
      </c>
      <c r="W102" s="56" t="e">
        <f t="shared" si="27"/>
        <v>#N/A</v>
      </c>
      <c r="X102" s="16" t="e">
        <f t="shared" si="14"/>
        <v>#N/A</v>
      </c>
      <c r="Y102" s="16" t="e">
        <f t="shared" si="15"/>
        <v>#N/A</v>
      </c>
    </row>
    <row r="103" spans="1:25" ht="15">
      <c r="A103" s="1"/>
      <c r="B103" s="2"/>
      <c r="C103" s="3"/>
      <c r="D103" s="3"/>
      <c r="E103" s="14"/>
      <c r="F103" s="12"/>
      <c r="G103" s="14"/>
      <c r="H103" s="4"/>
      <c r="I103" s="4"/>
      <c r="J103" s="37"/>
      <c r="K103" s="55">
        <f t="shared" si="16"/>
        <v>0</v>
      </c>
      <c r="L103" s="23">
        <f t="shared" si="17"/>
        <v>0</v>
      </c>
      <c r="M103" s="23">
        <f t="shared" si="18"/>
        <v>0</v>
      </c>
      <c r="N103" s="22">
        <f t="shared" si="19"/>
        <v>0</v>
      </c>
      <c r="O103" s="23" t="e">
        <f t="shared" si="20"/>
        <v>#N/A</v>
      </c>
      <c r="P103" s="22">
        <f>daysrun(A$7:B103,M$7:M103)</f>
        <v>0</v>
      </c>
      <c r="Q103" s="30" t="e">
        <f t="shared" si="21"/>
        <v>#N/A</v>
      </c>
      <c r="R103" s="30" t="e">
        <f t="shared" si="22"/>
        <v>#N/A</v>
      </c>
      <c r="S103" s="23" t="e">
        <f t="shared" si="23"/>
        <v>#N/A</v>
      </c>
      <c r="T103" s="22" t="e">
        <f t="shared" si="24"/>
        <v>#N/A</v>
      </c>
      <c r="U103" s="55" t="e">
        <f t="shared" si="25"/>
        <v>#N/A</v>
      </c>
      <c r="V103" s="55" t="e">
        <f t="shared" si="26"/>
        <v>#N/A</v>
      </c>
      <c r="W103" s="56" t="e">
        <f t="shared" si="27"/>
        <v>#N/A</v>
      </c>
      <c r="X103" s="16" t="e">
        <f t="shared" si="14"/>
        <v>#N/A</v>
      </c>
      <c r="Y103" s="16" t="e">
        <f t="shared" si="15"/>
        <v>#N/A</v>
      </c>
    </row>
    <row r="104" spans="1:25" ht="15">
      <c r="A104" s="1"/>
      <c r="B104" s="2"/>
      <c r="C104" s="3"/>
      <c r="D104" s="3"/>
      <c r="E104" s="14"/>
      <c r="F104" s="12"/>
      <c r="G104" s="14"/>
      <c r="H104" s="4"/>
      <c r="I104" s="4"/>
      <c r="J104" s="37"/>
      <c r="K104" s="55">
        <f t="shared" si="16"/>
        <v>0</v>
      </c>
      <c r="L104" s="23">
        <f t="shared" si="17"/>
        <v>0</v>
      </c>
      <c r="M104" s="23">
        <f t="shared" si="18"/>
        <v>0</v>
      </c>
      <c r="N104" s="22">
        <f t="shared" si="19"/>
        <v>0</v>
      </c>
      <c r="O104" s="23" t="e">
        <f t="shared" si="20"/>
        <v>#N/A</v>
      </c>
      <c r="P104" s="22">
        <f>daysrun(A$7:B104,M$7:M104)</f>
        <v>0</v>
      </c>
      <c r="Q104" s="30" t="e">
        <f t="shared" si="21"/>
        <v>#N/A</v>
      </c>
      <c r="R104" s="30" t="e">
        <f t="shared" si="22"/>
        <v>#N/A</v>
      </c>
      <c r="S104" s="23" t="e">
        <f t="shared" si="23"/>
        <v>#N/A</v>
      </c>
      <c r="T104" s="22" t="e">
        <f t="shared" si="24"/>
        <v>#N/A</v>
      </c>
      <c r="U104" s="55" t="e">
        <f t="shared" si="25"/>
        <v>#N/A</v>
      </c>
      <c r="V104" s="55" t="e">
        <f t="shared" si="26"/>
        <v>#N/A</v>
      </c>
      <c r="W104" s="56" t="e">
        <f t="shared" si="27"/>
        <v>#N/A</v>
      </c>
      <c r="X104" s="16" t="e">
        <f t="shared" si="14"/>
        <v>#N/A</v>
      </c>
      <c r="Y104" s="16" t="e">
        <f t="shared" si="15"/>
        <v>#N/A</v>
      </c>
    </row>
    <row r="105" spans="1:25" ht="15">
      <c r="A105" s="1"/>
      <c r="B105" s="2"/>
      <c r="C105" s="3"/>
      <c r="D105" s="3"/>
      <c r="E105" s="14"/>
      <c r="F105" s="12"/>
      <c r="G105" s="14"/>
      <c r="H105" s="4"/>
      <c r="I105" s="4"/>
      <c r="J105" s="37"/>
      <c r="K105" s="55">
        <f t="shared" si="16"/>
        <v>0</v>
      </c>
      <c r="L105" s="23">
        <f t="shared" si="17"/>
        <v>0</v>
      </c>
      <c r="M105" s="23">
        <f t="shared" si="18"/>
        <v>0</v>
      </c>
      <c r="N105" s="22">
        <f t="shared" si="19"/>
        <v>0</v>
      </c>
      <c r="O105" s="23" t="e">
        <f t="shared" si="20"/>
        <v>#N/A</v>
      </c>
      <c r="P105" s="22">
        <f>daysrun(A$7:B105,M$7:M105)</f>
        <v>0</v>
      </c>
      <c r="Q105" s="30" t="e">
        <f t="shared" si="21"/>
        <v>#N/A</v>
      </c>
      <c r="R105" s="30" t="e">
        <f t="shared" si="22"/>
        <v>#N/A</v>
      </c>
      <c r="S105" s="23" t="e">
        <f t="shared" si="23"/>
        <v>#N/A</v>
      </c>
      <c r="T105" s="22" t="e">
        <f t="shared" si="24"/>
        <v>#N/A</v>
      </c>
      <c r="U105" s="55" t="e">
        <f t="shared" si="25"/>
        <v>#N/A</v>
      </c>
      <c r="V105" s="55" t="e">
        <f t="shared" si="26"/>
        <v>#N/A</v>
      </c>
      <c r="W105" s="56" t="e">
        <f t="shared" si="27"/>
        <v>#N/A</v>
      </c>
      <c r="X105" s="16" t="e">
        <f t="shared" si="14"/>
        <v>#N/A</v>
      </c>
      <c r="Y105" s="16" t="e">
        <f t="shared" si="15"/>
        <v>#N/A</v>
      </c>
    </row>
    <row r="106" spans="1:25" ht="15">
      <c r="A106" s="1"/>
      <c r="B106" s="2"/>
      <c r="C106" s="3"/>
      <c r="D106" s="3"/>
      <c r="E106" s="14"/>
      <c r="F106" s="12"/>
      <c r="G106" s="14"/>
      <c r="H106" s="4"/>
      <c r="I106" s="4"/>
      <c r="J106" s="37"/>
      <c r="K106" s="55">
        <f t="shared" si="16"/>
        <v>0</v>
      </c>
      <c r="L106" s="23">
        <f t="shared" si="17"/>
        <v>0</v>
      </c>
      <c r="M106" s="23">
        <f t="shared" si="18"/>
        <v>0</v>
      </c>
      <c r="N106" s="22">
        <f t="shared" si="19"/>
        <v>0</v>
      </c>
      <c r="O106" s="23" t="e">
        <f t="shared" si="20"/>
        <v>#N/A</v>
      </c>
      <c r="P106" s="22">
        <f>daysrun(A$7:B106,M$7:M106)</f>
        <v>0</v>
      </c>
      <c r="Q106" s="30" t="e">
        <f t="shared" si="21"/>
        <v>#N/A</v>
      </c>
      <c r="R106" s="30" t="e">
        <f t="shared" si="22"/>
        <v>#N/A</v>
      </c>
      <c r="S106" s="23" t="e">
        <f t="shared" si="23"/>
        <v>#N/A</v>
      </c>
      <c r="T106" s="22" t="e">
        <f t="shared" si="24"/>
        <v>#N/A</v>
      </c>
      <c r="U106" s="55" t="e">
        <f t="shared" si="25"/>
        <v>#N/A</v>
      </c>
      <c r="V106" s="55" t="e">
        <f t="shared" si="26"/>
        <v>#N/A</v>
      </c>
      <c r="W106" s="56" t="e">
        <f t="shared" si="27"/>
        <v>#N/A</v>
      </c>
      <c r="X106" s="16" t="e">
        <f t="shared" si="14"/>
        <v>#N/A</v>
      </c>
      <c r="Y106" s="16" t="e">
        <f t="shared" si="15"/>
        <v>#N/A</v>
      </c>
    </row>
    <row r="107" spans="1:25" ht="15">
      <c r="A107" s="1"/>
      <c r="B107" s="2"/>
      <c r="C107" s="3"/>
      <c r="D107" s="3"/>
      <c r="E107" s="14"/>
      <c r="F107" s="12"/>
      <c r="G107" s="14"/>
      <c r="H107" s="4"/>
      <c r="I107" s="4"/>
      <c r="J107" s="37"/>
      <c r="K107" s="55">
        <f t="shared" si="16"/>
        <v>0</v>
      </c>
      <c r="L107" s="23">
        <f t="shared" si="17"/>
        <v>0</v>
      </c>
      <c r="M107" s="23">
        <f t="shared" si="18"/>
        <v>0</v>
      </c>
      <c r="N107" s="22">
        <f t="shared" si="19"/>
        <v>0</v>
      </c>
      <c r="O107" s="23" t="e">
        <f t="shared" si="20"/>
        <v>#N/A</v>
      </c>
      <c r="P107" s="22">
        <f>daysrun(A$7:B107,M$7:M107)</f>
        <v>0</v>
      </c>
      <c r="Q107" s="30" t="e">
        <f t="shared" si="21"/>
        <v>#N/A</v>
      </c>
      <c r="R107" s="30" t="e">
        <f t="shared" si="22"/>
        <v>#N/A</v>
      </c>
      <c r="S107" s="23" t="e">
        <f t="shared" si="23"/>
        <v>#N/A</v>
      </c>
      <c r="T107" s="22" t="e">
        <f t="shared" si="24"/>
        <v>#N/A</v>
      </c>
      <c r="U107" s="55" t="e">
        <f t="shared" si="25"/>
        <v>#N/A</v>
      </c>
      <c r="V107" s="55" t="e">
        <f t="shared" si="26"/>
        <v>#N/A</v>
      </c>
      <c r="W107" s="56" t="e">
        <f t="shared" si="27"/>
        <v>#N/A</v>
      </c>
      <c r="X107" s="16" t="e">
        <f t="shared" si="14"/>
        <v>#N/A</v>
      </c>
      <c r="Y107" s="16" t="e">
        <f t="shared" si="15"/>
        <v>#N/A</v>
      </c>
    </row>
    <row r="108" spans="1:25" ht="15">
      <c r="A108" s="1"/>
      <c r="B108" s="2"/>
      <c r="C108" s="3"/>
      <c r="D108" s="3"/>
      <c r="E108" s="14"/>
      <c r="F108" s="12"/>
      <c r="G108" s="14"/>
      <c r="H108" s="4"/>
      <c r="I108" s="4"/>
      <c r="J108" s="37"/>
      <c r="K108" s="55">
        <f t="shared" si="16"/>
        <v>0</v>
      </c>
      <c r="L108" s="23">
        <f t="shared" si="17"/>
        <v>0</v>
      </c>
      <c r="M108" s="23">
        <f t="shared" si="18"/>
        <v>0</v>
      </c>
      <c r="N108" s="22">
        <f t="shared" si="19"/>
        <v>0</v>
      </c>
      <c r="O108" s="23" t="e">
        <f t="shared" si="20"/>
        <v>#N/A</v>
      </c>
      <c r="P108" s="22">
        <f>daysrun(A$7:B108,M$7:M108)</f>
        <v>0</v>
      </c>
      <c r="Q108" s="30" t="e">
        <f t="shared" si="21"/>
        <v>#N/A</v>
      </c>
      <c r="R108" s="30" t="e">
        <f t="shared" si="22"/>
        <v>#N/A</v>
      </c>
      <c r="S108" s="23" t="e">
        <f t="shared" si="23"/>
        <v>#N/A</v>
      </c>
      <c r="T108" s="22" t="e">
        <f t="shared" si="24"/>
        <v>#N/A</v>
      </c>
      <c r="U108" s="55" t="e">
        <f t="shared" si="25"/>
        <v>#N/A</v>
      </c>
      <c r="V108" s="55" t="e">
        <f t="shared" si="26"/>
        <v>#N/A</v>
      </c>
      <c r="W108" s="56" t="e">
        <f t="shared" si="27"/>
        <v>#N/A</v>
      </c>
      <c r="X108" s="16" t="e">
        <f t="shared" si="14"/>
        <v>#N/A</v>
      </c>
      <c r="Y108" s="16" t="e">
        <f t="shared" si="15"/>
        <v>#N/A</v>
      </c>
    </row>
    <row r="109" spans="1:25" ht="15">
      <c r="A109" s="1"/>
      <c r="B109" s="2"/>
      <c r="C109" s="3"/>
      <c r="D109" s="3"/>
      <c r="E109" s="14"/>
      <c r="F109" s="12"/>
      <c r="G109" s="14"/>
      <c r="H109" s="4"/>
      <c r="I109" s="4"/>
      <c r="J109" s="37"/>
      <c r="K109" s="55">
        <f t="shared" si="16"/>
        <v>0</v>
      </c>
      <c r="L109" s="23">
        <f t="shared" si="17"/>
        <v>0</v>
      </c>
      <c r="M109" s="23">
        <f t="shared" si="18"/>
        <v>0</v>
      </c>
      <c r="N109" s="22">
        <f t="shared" si="19"/>
        <v>0</v>
      </c>
      <c r="O109" s="23" t="e">
        <f t="shared" si="20"/>
        <v>#N/A</v>
      </c>
      <c r="P109" s="22">
        <f>daysrun(A$7:B109,M$7:M109)</f>
        <v>0</v>
      </c>
      <c r="Q109" s="30" t="e">
        <f t="shared" si="21"/>
        <v>#N/A</v>
      </c>
      <c r="R109" s="30" t="e">
        <f t="shared" si="22"/>
        <v>#N/A</v>
      </c>
      <c r="S109" s="23" t="e">
        <f t="shared" si="23"/>
        <v>#N/A</v>
      </c>
      <c r="T109" s="22" t="e">
        <f t="shared" si="24"/>
        <v>#N/A</v>
      </c>
      <c r="U109" s="55" t="e">
        <f t="shared" si="25"/>
        <v>#N/A</v>
      </c>
      <c r="V109" s="55" t="e">
        <f t="shared" si="26"/>
        <v>#N/A</v>
      </c>
      <c r="W109" s="56" t="e">
        <f t="shared" si="27"/>
        <v>#N/A</v>
      </c>
      <c r="X109" s="16" t="e">
        <f t="shared" si="14"/>
        <v>#N/A</v>
      </c>
      <c r="Y109" s="16" t="e">
        <f t="shared" si="15"/>
        <v>#N/A</v>
      </c>
    </row>
    <row r="110" spans="1:25" ht="15">
      <c r="A110" s="1"/>
      <c r="B110" s="2"/>
      <c r="C110" s="3"/>
      <c r="D110" s="3"/>
      <c r="E110" s="14"/>
      <c r="F110" s="12"/>
      <c r="G110" s="14"/>
      <c r="H110" s="4"/>
      <c r="I110" s="4"/>
      <c r="J110" s="37"/>
      <c r="K110" s="55">
        <f t="shared" si="16"/>
        <v>0</v>
      </c>
      <c r="L110" s="23">
        <f t="shared" si="17"/>
        <v>0</v>
      </c>
      <c r="M110" s="23">
        <f t="shared" si="18"/>
        <v>0</v>
      </c>
      <c r="N110" s="22">
        <f t="shared" si="19"/>
        <v>0</v>
      </c>
      <c r="O110" s="23" t="e">
        <f t="shared" si="20"/>
        <v>#N/A</v>
      </c>
      <c r="P110" s="22">
        <f>daysrun(A$7:B110,M$7:M110)</f>
        <v>0</v>
      </c>
      <c r="Q110" s="30" t="e">
        <f t="shared" si="21"/>
        <v>#N/A</v>
      </c>
      <c r="R110" s="30" t="e">
        <f t="shared" si="22"/>
        <v>#N/A</v>
      </c>
      <c r="S110" s="23" t="e">
        <f t="shared" si="23"/>
        <v>#N/A</v>
      </c>
      <c r="T110" s="22" t="e">
        <f t="shared" si="24"/>
        <v>#N/A</v>
      </c>
      <c r="U110" s="55" t="e">
        <f t="shared" si="25"/>
        <v>#N/A</v>
      </c>
      <c r="V110" s="55" t="e">
        <f t="shared" si="26"/>
        <v>#N/A</v>
      </c>
      <c r="W110" s="56" t="e">
        <f t="shared" si="27"/>
        <v>#N/A</v>
      </c>
      <c r="X110" s="16" t="e">
        <f t="shared" si="14"/>
        <v>#N/A</v>
      </c>
      <c r="Y110" s="16" t="e">
        <f t="shared" si="15"/>
        <v>#N/A</v>
      </c>
    </row>
    <row r="111" spans="1:25" ht="15">
      <c r="A111" s="1"/>
      <c r="B111" s="2"/>
      <c r="C111" s="3"/>
      <c r="D111" s="3"/>
      <c r="E111" s="14"/>
      <c r="F111" s="12"/>
      <c r="G111" s="14"/>
      <c r="H111" s="4"/>
      <c r="I111" s="4"/>
      <c r="J111" s="37"/>
      <c r="K111" s="55">
        <f t="shared" si="16"/>
        <v>0</v>
      </c>
      <c r="L111" s="23">
        <f t="shared" si="17"/>
        <v>0</v>
      </c>
      <c r="M111" s="23">
        <f t="shared" si="18"/>
        <v>0</v>
      </c>
      <c r="N111" s="22">
        <f t="shared" si="19"/>
        <v>0</v>
      </c>
      <c r="O111" s="23" t="e">
        <f t="shared" si="20"/>
        <v>#N/A</v>
      </c>
      <c r="P111" s="22">
        <f>daysrun(A$7:B111,M$7:M111)</f>
        <v>0</v>
      </c>
      <c r="Q111" s="30" t="e">
        <f t="shared" si="21"/>
        <v>#N/A</v>
      </c>
      <c r="R111" s="30" t="e">
        <f t="shared" si="22"/>
        <v>#N/A</v>
      </c>
      <c r="S111" s="23" t="e">
        <f t="shared" si="23"/>
        <v>#N/A</v>
      </c>
      <c r="T111" s="22" t="e">
        <f t="shared" si="24"/>
        <v>#N/A</v>
      </c>
      <c r="U111" s="55" t="e">
        <f t="shared" si="25"/>
        <v>#N/A</v>
      </c>
      <c r="V111" s="55" t="e">
        <f t="shared" si="26"/>
        <v>#N/A</v>
      </c>
      <c r="W111" s="56" t="e">
        <f t="shared" si="27"/>
        <v>#N/A</v>
      </c>
      <c r="X111" s="16" t="e">
        <f t="shared" si="14"/>
        <v>#N/A</v>
      </c>
      <c r="Y111" s="16" t="e">
        <f t="shared" si="15"/>
        <v>#N/A</v>
      </c>
    </row>
    <row r="112" spans="1:25" ht="15">
      <c r="A112" s="1"/>
      <c r="B112" s="2"/>
      <c r="C112" s="3"/>
      <c r="D112" s="3"/>
      <c r="E112" s="14"/>
      <c r="F112" s="12"/>
      <c r="G112" s="14"/>
      <c r="H112" s="4"/>
      <c r="I112" s="4"/>
      <c r="J112" s="37"/>
      <c r="K112" s="55">
        <f t="shared" si="16"/>
        <v>0</v>
      </c>
      <c r="L112" s="23">
        <f t="shared" si="17"/>
        <v>0</v>
      </c>
      <c r="M112" s="23">
        <f t="shared" si="18"/>
        <v>0</v>
      </c>
      <c r="N112" s="22">
        <f t="shared" si="19"/>
        <v>0</v>
      </c>
      <c r="O112" s="23" t="e">
        <f t="shared" si="20"/>
        <v>#N/A</v>
      </c>
      <c r="P112" s="22">
        <f>daysrun(A$7:B112,M$7:M112)</f>
        <v>0</v>
      </c>
      <c r="Q112" s="30" t="e">
        <f t="shared" si="21"/>
        <v>#N/A</v>
      </c>
      <c r="R112" s="30" t="e">
        <f t="shared" si="22"/>
        <v>#N/A</v>
      </c>
      <c r="S112" s="23" t="e">
        <f t="shared" si="23"/>
        <v>#N/A</v>
      </c>
      <c r="T112" s="22" t="e">
        <f t="shared" si="24"/>
        <v>#N/A</v>
      </c>
      <c r="U112" s="55" t="e">
        <f t="shared" si="25"/>
        <v>#N/A</v>
      </c>
      <c r="V112" s="55" t="e">
        <f t="shared" si="26"/>
        <v>#N/A</v>
      </c>
      <c r="W112" s="56" t="e">
        <f t="shared" si="27"/>
        <v>#N/A</v>
      </c>
      <c r="X112" s="16" t="e">
        <f t="shared" si="14"/>
        <v>#N/A</v>
      </c>
      <c r="Y112" s="16" t="e">
        <f t="shared" si="15"/>
        <v>#N/A</v>
      </c>
    </row>
    <row r="113" spans="1:25" ht="15">
      <c r="A113" s="1"/>
      <c r="B113" s="2"/>
      <c r="C113" s="3"/>
      <c r="D113" s="3"/>
      <c r="E113" s="14"/>
      <c r="F113" s="12"/>
      <c r="G113" s="14"/>
      <c r="H113" s="4"/>
      <c r="I113" s="4"/>
      <c r="J113" s="37"/>
      <c r="K113" s="55">
        <f t="shared" si="16"/>
        <v>0</v>
      </c>
      <c r="L113" s="23">
        <f t="shared" si="17"/>
        <v>0</v>
      </c>
      <c r="M113" s="23">
        <f t="shared" si="18"/>
        <v>0</v>
      </c>
      <c r="N113" s="22">
        <f t="shared" si="19"/>
        <v>0</v>
      </c>
      <c r="O113" s="23" t="e">
        <f t="shared" si="20"/>
        <v>#N/A</v>
      </c>
      <c r="P113" s="22">
        <f>daysrun(A$7:B113,M$7:M113)</f>
        <v>0</v>
      </c>
      <c r="Q113" s="30" t="e">
        <f t="shared" si="21"/>
        <v>#N/A</v>
      </c>
      <c r="R113" s="30" t="e">
        <f t="shared" si="22"/>
        <v>#N/A</v>
      </c>
      <c r="S113" s="23" t="e">
        <f t="shared" si="23"/>
        <v>#N/A</v>
      </c>
      <c r="T113" s="22" t="e">
        <f t="shared" si="24"/>
        <v>#N/A</v>
      </c>
      <c r="U113" s="55" t="e">
        <f t="shared" si="25"/>
        <v>#N/A</v>
      </c>
      <c r="V113" s="55" t="e">
        <f t="shared" si="26"/>
        <v>#N/A</v>
      </c>
      <c r="W113" s="56" t="e">
        <f t="shared" si="27"/>
        <v>#N/A</v>
      </c>
      <c r="X113" s="16" t="e">
        <f t="shared" si="14"/>
        <v>#N/A</v>
      </c>
      <c r="Y113" s="16" t="e">
        <f t="shared" si="15"/>
        <v>#N/A</v>
      </c>
    </row>
    <row r="114" spans="1:25" ht="15">
      <c r="A114" s="1"/>
      <c r="B114" s="2"/>
      <c r="C114" s="3"/>
      <c r="D114" s="3"/>
      <c r="E114" s="14"/>
      <c r="F114" s="12"/>
      <c r="G114" s="14"/>
      <c r="H114" s="4"/>
      <c r="I114" s="4"/>
      <c r="J114" s="37"/>
      <c r="K114" s="55">
        <f t="shared" si="16"/>
        <v>0</v>
      </c>
      <c r="L114" s="23">
        <f t="shared" si="17"/>
        <v>0</v>
      </c>
      <c r="M114" s="23">
        <f t="shared" si="18"/>
        <v>0</v>
      </c>
      <c r="N114" s="22">
        <f t="shared" si="19"/>
        <v>0</v>
      </c>
      <c r="O114" s="23" t="e">
        <f t="shared" si="20"/>
        <v>#N/A</v>
      </c>
      <c r="P114" s="22">
        <f>daysrun(A$7:B114,M$7:M114)</f>
        <v>0</v>
      </c>
      <c r="Q114" s="30" t="e">
        <f t="shared" si="21"/>
        <v>#N/A</v>
      </c>
      <c r="R114" s="30" t="e">
        <f t="shared" si="22"/>
        <v>#N/A</v>
      </c>
      <c r="S114" s="23" t="e">
        <f t="shared" si="23"/>
        <v>#N/A</v>
      </c>
      <c r="T114" s="22" t="e">
        <f t="shared" si="24"/>
        <v>#N/A</v>
      </c>
      <c r="U114" s="55" t="e">
        <f t="shared" si="25"/>
        <v>#N/A</v>
      </c>
      <c r="V114" s="55" t="e">
        <f t="shared" si="26"/>
        <v>#N/A</v>
      </c>
      <c r="W114" s="56" t="e">
        <f t="shared" si="27"/>
        <v>#N/A</v>
      </c>
      <c r="X114" s="16" t="e">
        <f t="shared" si="14"/>
        <v>#N/A</v>
      </c>
      <c r="Y114" s="16" t="e">
        <f t="shared" si="15"/>
        <v>#N/A</v>
      </c>
    </row>
    <row r="115" spans="1:25" ht="15">
      <c r="A115" s="1"/>
      <c r="B115" s="2"/>
      <c r="C115" s="3"/>
      <c r="D115" s="3"/>
      <c r="E115" s="14"/>
      <c r="F115" s="12"/>
      <c r="G115" s="14"/>
      <c r="H115" s="4"/>
      <c r="I115" s="4"/>
      <c r="J115" s="37"/>
      <c r="K115" s="55">
        <f t="shared" si="16"/>
        <v>0</v>
      </c>
      <c r="L115" s="23">
        <f t="shared" si="17"/>
        <v>0</v>
      </c>
      <c r="M115" s="23">
        <f t="shared" si="18"/>
        <v>0</v>
      </c>
      <c r="N115" s="22">
        <f t="shared" si="19"/>
        <v>0</v>
      </c>
      <c r="O115" s="23" t="e">
        <f t="shared" si="20"/>
        <v>#N/A</v>
      </c>
      <c r="P115" s="22">
        <f>daysrun(A$7:B115,M$7:M115)</f>
        <v>0</v>
      </c>
      <c r="Q115" s="30" t="e">
        <f t="shared" si="21"/>
        <v>#N/A</v>
      </c>
      <c r="R115" s="30" t="e">
        <f t="shared" si="22"/>
        <v>#N/A</v>
      </c>
      <c r="S115" s="23" t="e">
        <f t="shared" si="23"/>
        <v>#N/A</v>
      </c>
      <c r="T115" s="22" t="e">
        <f t="shared" si="24"/>
        <v>#N/A</v>
      </c>
      <c r="U115" s="55" t="e">
        <f t="shared" si="25"/>
        <v>#N/A</v>
      </c>
      <c r="V115" s="55" t="e">
        <f t="shared" si="26"/>
        <v>#N/A</v>
      </c>
      <c r="W115" s="56" t="e">
        <f t="shared" si="27"/>
        <v>#N/A</v>
      </c>
      <c r="X115" s="16" t="e">
        <f t="shared" si="14"/>
        <v>#N/A</v>
      </c>
      <c r="Y115" s="16" t="e">
        <f t="shared" si="15"/>
        <v>#N/A</v>
      </c>
    </row>
    <row r="116" spans="1:25" ht="15">
      <c r="A116" s="1"/>
      <c r="B116" s="2"/>
      <c r="C116" s="3"/>
      <c r="D116" s="3"/>
      <c r="E116" s="14"/>
      <c r="F116" s="12"/>
      <c r="G116" s="14"/>
      <c r="H116" s="4"/>
      <c r="I116" s="4"/>
      <c r="J116" s="37"/>
      <c r="K116" s="55">
        <f t="shared" si="16"/>
        <v>0</v>
      </c>
      <c r="L116" s="23">
        <f t="shared" si="17"/>
        <v>0</v>
      </c>
      <c r="M116" s="23">
        <f t="shared" si="18"/>
        <v>0</v>
      </c>
      <c r="N116" s="22">
        <f t="shared" si="19"/>
        <v>0</v>
      </c>
      <c r="O116" s="23" t="e">
        <f t="shared" si="20"/>
        <v>#N/A</v>
      </c>
      <c r="P116" s="22">
        <f>daysrun(A$7:B116,M$7:M116)</f>
        <v>0</v>
      </c>
      <c r="Q116" s="30" t="e">
        <f t="shared" si="21"/>
        <v>#N/A</v>
      </c>
      <c r="R116" s="30" t="e">
        <f t="shared" si="22"/>
        <v>#N/A</v>
      </c>
      <c r="S116" s="23" t="e">
        <f t="shared" si="23"/>
        <v>#N/A</v>
      </c>
      <c r="T116" s="22" t="e">
        <f t="shared" si="24"/>
        <v>#N/A</v>
      </c>
      <c r="U116" s="55" t="e">
        <f t="shared" si="25"/>
        <v>#N/A</v>
      </c>
      <c r="V116" s="55" t="e">
        <f t="shared" si="26"/>
        <v>#N/A</v>
      </c>
      <c r="W116" s="56" t="e">
        <f t="shared" si="27"/>
        <v>#N/A</v>
      </c>
      <c r="X116" s="16" t="e">
        <f t="shared" si="14"/>
        <v>#N/A</v>
      </c>
      <c r="Y116" s="16" t="e">
        <f t="shared" si="15"/>
        <v>#N/A</v>
      </c>
    </row>
    <row r="117" spans="1:25" ht="15">
      <c r="A117" s="1"/>
      <c r="B117" s="2"/>
      <c r="C117" s="3"/>
      <c r="D117" s="3"/>
      <c r="E117" s="14"/>
      <c r="F117" s="12"/>
      <c r="G117" s="14"/>
      <c r="H117" s="4"/>
      <c r="I117" s="4"/>
      <c r="J117" s="37"/>
      <c r="K117" s="55">
        <f t="shared" si="16"/>
        <v>0</v>
      </c>
      <c r="L117" s="23">
        <f t="shared" si="17"/>
        <v>0</v>
      </c>
      <c r="M117" s="23">
        <f t="shared" si="18"/>
        <v>0</v>
      </c>
      <c r="N117" s="22">
        <f t="shared" si="19"/>
        <v>0</v>
      </c>
      <c r="O117" s="23" t="e">
        <f t="shared" si="20"/>
        <v>#N/A</v>
      </c>
      <c r="P117" s="22">
        <f>daysrun(A$7:B117,M$7:M117)</f>
        <v>0</v>
      </c>
      <c r="Q117" s="30" t="e">
        <f t="shared" si="21"/>
        <v>#N/A</v>
      </c>
      <c r="R117" s="30" t="e">
        <f t="shared" si="22"/>
        <v>#N/A</v>
      </c>
      <c r="S117" s="23" t="e">
        <f t="shared" si="23"/>
        <v>#N/A</v>
      </c>
      <c r="T117" s="22" t="e">
        <f t="shared" si="24"/>
        <v>#N/A</v>
      </c>
      <c r="U117" s="55" t="e">
        <f t="shared" si="25"/>
        <v>#N/A</v>
      </c>
      <c r="V117" s="55" t="e">
        <f t="shared" si="26"/>
        <v>#N/A</v>
      </c>
      <c r="W117" s="56" t="e">
        <f t="shared" si="27"/>
        <v>#N/A</v>
      </c>
      <c r="X117" s="16" t="e">
        <f t="shared" si="14"/>
        <v>#N/A</v>
      </c>
      <c r="Y117" s="16" t="e">
        <f t="shared" si="15"/>
        <v>#N/A</v>
      </c>
    </row>
    <row r="118" spans="1:25" ht="15">
      <c r="A118" s="1"/>
      <c r="B118" s="2"/>
      <c r="C118" s="3"/>
      <c r="D118" s="3"/>
      <c r="E118" s="14"/>
      <c r="F118" s="12"/>
      <c r="G118" s="14"/>
      <c r="H118" s="4"/>
      <c r="I118" s="4"/>
      <c r="J118" s="37"/>
      <c r="K118" s="55">
        <f t="shared" si="16"/>
        <v>0</v>
      </c>
      <c r="L118" s="23">
        <f t="shared" si="17"/>
        <v>0</v>
      </c>
      <c r="M118" s="23">
        <f t="shared" si="18"/>
        <v>0</v>
      </c>
      <c r="N118" s="22">
        <f t="shared" si="19"/>
        <v>0</v>
      </c>
      <c r="O118" s="23" t="e">
        <f t="shared" si="20"/>
        <v>#N/A</v>
      </c>
      <c r="P118" s="22">
        <f>daysrun(A$7:B118,M$7:M118)</f>
        <v>0</v>
      </c>
      <c r="Q118" s="30" t="e">
        <f t="shared" si="21"/>
        <v>#N/A</v>
      </c>
      <c r="R118" s="30" t="e">
        <f t="shared" si="22"/>
        <v>#N/A</v>
      </c>
      <c r="S118" s="23" t="e">
        <f t="shared" si="23"/>
        <v>#N/A</v>
      </c>
      <c r="T118" s="22" t="e">
        <f t="shared" si="24"/>
        <v>#N/A</v>
      </c>
      <c r="U118" s="55" t="e">
        <f t="shared" si="25"/>
        <v>#N/A</v>
      </c>
      <c r="V118" s="55" t="e">
        <f t="shared" si="26"/>
        <v>#N/A</v>
      </c>
      <c r="W118" s="56" t="e">
        <f t="shared" si="27"/>
        <v>#N/A</v>
      </c>
      <c r="X118" s="16" t="e">
        <f t="shared" si="14"/>
        <v>#N/A</v>
      </c>
      <c r="Y118" s="16" t="e">
        <f t="shared" si="15"/>
        <v>#N/A</v>
      </c>
    </row>
    <row r="119" spans="1:25" ht="15">
      <c r="A119" s="1"/>
      <c r="B119" s="2"/>
      <c r="C119" s="3"/>
      <c r="D119" s="3"/>
      <c r="E119" s="14"/>
      <c r="F119" s="12"/>
      <c r="G119" s="14"/>
      <c r="H119" s="4"/>
      <c r="I119" s="4"/>
      <c r="J119" s="37"/>
      <c r="K119" s="55">
        <f t="shared" si="16"/>
        <v>0</v>
      </c>
      <c r="L119" s="23">
        <f t="shared" si="17"/>
        <v>0</v>
      </c>
      <c r="M119" s="23">
        <f t="shared" si="18"/>
        <v>0</v>
      </c>
      <c r="N119" s="22">
        <f t="shared" si="19"/>
        <v>0</v>
      </c>
      <c r="O119" s="23" t="e">
        <f t="shared" si="20"/>
        <v>#N/A</v>
      </c>
      <c r="P119" s="22">
        <f>daysrun(A$7:B119,M$7:M119)</f>
        <v>0</v>
      </c>
      <c r="Q119" s="30" t="e">
        <f t="shared" si="21"/>
        <v>#N/A</v>
      </c>
      <c r="R119" s="30" t="e">
        <f t="shared" si="22"/>
        <v>#N/A</v>
      </c>
      <c r="S119" s="23" t="e">
        <f t="shared" si="23"/>
        <v>#N/A</v>
      </c>
      <c r="T119" s="22" t="e">
        <f t="shared" si="24"/>
        <v>#N/A</v>
      </c>
      <c r="U119" s="55" t="e">
        <f t="shared" si="25"/>
        <v>#N/A</v>
      </c>
      <c r="V119" s="55" t="e">
        <f t="shared" si="26"/>
        <v>#N/A</v>
      </c>
      <c r="W119" s="56" t="e">
        <f t="shared" si="27"/>
        <v>#N/A</v>
      </c>
      <c r="X119" s="16" t="e">
        <f t="shared" si="14"/>
        <v>#N/A</v>
      </c>
      <c r="Y119" s="16" t="e">
        <f t="shared" si="15"/>
        <v>#N/A</v>
      </c>
    </row>
    <row r="120" spans="1:25" ht="15">
      <c r="A120" s="1"/>
      <c r="B120" s="2"/>
      <c r="C120" s="3"/>
      <c r="D120" s="3"/>
      <c r="E120" s="14"/>
      <c r="F120" s="12"/>
      <c r="G120" s="14"/>
      <c r="H120" s="4"/>
      <c r="I120" s="4"/>
      <c r="J120" s="37"/>
      <c r="K120" s="55">
        <f t="shared" si="16"/>
        <v>0</v>
      </c>
      <c r="L120" s="23">
        <f t="shared" si="17"/>
        <v>0</v>
      </c>
      <c r="M120" s="23">
        <f t="shared" si="18"/>
        <v>0</v>
      </c>
      <c r="N120" s="22">
        <f t="shared" si="19"/>
        <v>0</v>
      </c>
      <c r="O120" s="23" t="e">
        <f t="shared" si="20"/>
        <v>#N/A</v>
      </c>
      <c r="P120" s="22">
        <f>daysrun(A$7:B120,M$7:M120)</f>
        <v>0</v>
      </c>
      <c r="Q120" s="30" t="e">
        <f t="shared" si="21"/>
        <v>#N/A</v>
      </c>
      <c r="R120" s="30" t="e">
        <f t="shared" si="22"/>
        <v>#N/A</v>
      </c>
      <c r="S120" s="23" t="e">
        <f t="shared" si="23"/>
        <v>#N/A</v>
      </c>
      <c r="T120" s="22" t="e">
        <f t="shared" si="24"/>
        <v>#N/A</v>
      </c>
      <c r="U120" s="55" t="e">
        <f t="shared" si="25"/>
        <v>#N/A</v>
      </c>
      <c r="V120" s="55" t="e">
        <f t="shared" si="26"/>
        <v>#N/A</v>
      </c>
      <c r="W120" s="56" t="e">
        <f t="shared" si="27"/>
        <v>#N/A</v>
      </c>
      <c r="X120" s="16" t="e">
        <f aca="true" t="shared" si="28" ref="X120:X138">IF(ISNA(Q120),NA(),deg(Q120))</f>
        <v>#N/A</v>
      </c>
      <c r="Y120" s="16" t="e">
        <f aca="true" t="shared" si="29" ref="Y120:Y138">IF(ISNA(R120),NA(),deg(R120))</f>
        <v>#N/A</v>
      </c>
    </row>
    <row r="121" spans="1:25" ht="15">
      <c r="A121" s="1"/>
      <c r="B121" s="2"/>
      <c r="C121" s="3"/>
      <c r="D121" s="3"/>
      <c r="E121" s="14"/>
      <c r="F121" s="12"/>
      <c r="G121" s="14"/>
      <c r="H121" s="4"/>
      <c r="I121" s="4"/>
      <c r="J121" s="37"/>
      <c r="K121" s="55">
        <f t="shared" si="16"/>
        <v>0</v>
      </c>
      <c r="L121" s="23">
        <f t="shared" si="17"/>
        <v>0</v>
      </c>
      <c r="M121" s="23">
        <f t="shared" si="18"/>
        <v>0</v>
      </c>
      <c r="N121" s="22">
        <f t="shared" si="19"/>
        <v>0</v>
      </c>
      <c r="O121" s="23" t="e">
        <f t="shared" si="20"/>
        <v>#N/A</v>
      </c>
      <c r="P121" s="22">
        <f>daysrun(A$7:B121,M$7:M121)</f>
        <v>0</v>
      </c>
      <c r="Q121" s="30" t="e">
        <f t="shared" si="21"/>
        <v>#N/A</v>
      </c>
      <c r="R121" s="30" t="e">
        <f t="shared" si="22"/>
        <v>#N/A</v>
      </c>
      <c r="S121" s="23" t="e">
        <f t="shared" si="23"/>
        <v>#N/A</v>
      </c>
      <c r="T121" s="22" t="e">
        <f t="shared" si="24"/>
        <v>#N/A</v>
      </c>
      <c r="U121" s="55" t="e">
        <f t="shared" si="25"/>
        <v>#N/A</v>
      </c>
      <c r="V121" s="55" t="e">
        <f t="shared" si="26"/>
        <v>#N/A</v>
      </c>
      <c r="W121" s="56" t="e">
        <f t="shared" si="27"/>
        <v>#N/A</v>
      </c>
      <c r="X121" s="16" t="e">
        <f t="shared" si="28"/>
        <v>#N/A</v>
      </c>
      <c r="Y121" s="16" t="e">
        <f t="shared" si="29"/>
        <v>#N/A</v>
      </c>
    </row>
    <row r="122" spans="1:25" ht="15">
      <c r="A122" s="1"/>
      <c r="B122" s="2"/>
      <c r="C122" s="3"/>
      <c r="D122" s="3"/>
      <c r="E122" s="14"/>
      <c r="F122" s="12"/>
      <c r="G122" s="14"/>
      <c r="H122" s="4"/>
      <c r="I122" s="4"/>
      <c r="J122" s="37"/>
      <c r="K122" s="55">
        <f t="shared" si="16"/>
        <v>0</v>
      </c>
      <c r="L122" s="23">
        <f t="shared" si="17"/>
        <v>0</v>
      </c>
      <c r="M122" s="23">
        <f t="shared" si="18"/>
        <v>0</v>
      </c>
      <c r="N122" s="22">
        <f t="shared" si="19"/>
        <v>0</v>
      </c>
      <c r="O122" s="23" t="e">
        <f t="shared" si="20"/>
        <v>#N/A</v>
      </c>
      <c r="P122" s="22">
        <f>daysrun(A$7:B122,M$7:M122)</f>
        <v>0</v>
      </c>
      <c r="Q122" s="30" t="e">
        <f t="shared" si="21"/>
        <v>#N/A</v>
      </c>
      <c r="R122" s="30" t="e">
        <f t="shared" si="22"/>
        <v>#N/A</v>
      </c>
      <c r="S122" s="23" t="e">
        <f t="shared" si="23"/>
        <v>#N/A</v>
      </c>
      <c r="T122" s="22" t="e">
        <f t="shared" si="24"/>
        <v>#N/A</v>
      </c>
      <c r="U122" s="55" t="e">
        <f t="shared" si="25"/>
        <v>#N/A</v>
      </c>
      <c r="V122" s="55" t="e">
        <f t="shared" si="26"/>
        <v>#N/A</v>
      </c>
      <c r="W122" s="56" t="e">
        <f t="shared" si="27"/>
        <v>#N/A</v>
      </c>
      <c r="X122" s="16" t="e">
        <f t="shared" si="28"/>
        <v>#N/A</v>
      </c>
      <c r="Y122" s="16" t="e">
        <f t="shared" si="29"/>
        <v>#N/A</v>
      </c>
    </row>
    <row r="123" spans="1:25" ht="15">
      <c r="A123" s="1"/>
      <c r="B123" s="2"/>
      <c r="C123" s="3"/>
      <c r="D123" s="3"/>
      <c r="E123" s="14"/>
      <c r="F123" s="12"/>
      <c r="G123" s="14"/>
      <c r="H123" s="4"/>
      <c r="I123" s="4"/>
      <c r="J123" s="37"/>
      <c r="K123" s="55">
        <f t="shared" si="16"/>
        <v>0</v>
      </c>
      <c r="L123" s="23">
        <f t="shared" si="17"/>
        <v>0</v>
      </c>
      <c r="M123" s="23">
        <f t="shared" si="18"/>
        <v>0</v>
      </c>
      <c r="N123" s="22">
        <f t="shared" si="19"/>
        <v>0</v>
      </c>
      <c r="O123" s="23" t="e">
        <f t="shared" si="20"/>
        <v>#N/A</v>
      </c>
      <c r="P123" s="22">
        <f>daysrun(A$7:B123,M$7:M123)</f>
        <v>0</v>
      </c>
      <c r="Q123" s="30" t="e">
        <f t="shared" si="21"/>
        <v>#N/A</v>
      </c>
      <c r="R123" s="30" t="e">
        <f t="shared" si="22"/>
        <v>#N/A</v>
      </c>
      <c r="S123" s="23" t="e">
        <f t="shared" si="23"/>
        <v>#N/A</v>
      </c>
      <c r="T123" s="22" t="e">
        <f t="shared" si="24"/>
        <v>#N/A</v>
      </c>
      <c r="U123" s="55" t="e">
        <f t="shared" si="25"/>
        <v>#N/A</v>
      </c>
      <c r="V123" s="55" t="e">
        <f t="shared" si="26"/>
        <v>#N/A</v>
      </c>
      <c r="W123" s="56" t="e">
        <f t="shared" si="27"/>
        <v>#N/A</v>
      </c>
      <c r="X123" s="16" t="e">
        <f t="shared" si="28"/>
        <v>#N/A</v>
      </c>
      <c r="Y123" s="16" t="e">
        <f t="shared" si="29"/>
        <v>#N/A</v>
      </c>
    </row>
    <row r="124" spans="1:25" ht="15">
      <c r="A124" s="1"/>
      <c r="B124" s="2"/>
      <c r="C124" s="3"/>
      <c r="D124" s="3"/>
      <c r="E124" s="14"/>
      <c r="F124" s="12"/>
      <c r="G124" s="14"/>
      <c r="H124" s="4"/>
      <c r="I124" s="4"/>
      <c r="J124" s="37"/>
      <c r="K124" s="55">
        <f t="shared" si="16"/>
        <v>0</v>
      </c>
      <c r="L124" s="23">
        <f t="shared" si="17"/>
        <v>0</v>
      </c>
      <c r="M124" s="23">
        <f t="shared" si="18"/>
        <v>0</v>
      </c>
      <c r="N124" s="22">
        <f t="shared" si="19"/>
        <v>0</v>
      </c>
      <c r="O124" s="23" t="e">
        <f t="shared" si="20"/>
        <v>#N/A</v>
      </c>
      <c r="P124" s="22">
        <f>daysrun(A$7:B124,M$7:M124)</f>
        <v>0</v>
      </c>
      <c r="Q124" s="30" t="e">
        <f t="shared" si="21"/>
        <v>#N/A</v>
      </c>
      <c r="R124" s="30" t="e">
        <f t="shared" si="22"/>
        <v>#N/A</v>
      </c>
      <c r="S124" s="23" t="e">
        <f t="shared" si="23"/>
        <v>#N/A</v>
      </c>
      <c r="T124" s="22" t="e">
        <f t="shared" si="24"/>
        <v>#N/A</v>
      </c>
      <c r="U124" s="55" t="e">
        <f t="shared" si="25"/>
        <v>#N/A</v>
      </c>
      <c r="V124" s="55" t="e">
        <f t="shared" si="26"/>
        <v>#N/A</v>
      </c>
      <c r="W124" s="56" t="e">
        <f t="shared" si="27"/>
        <v>#N/A</v>
      </c>
      <c r="X124" s="16" t="e">
        <f t="shared" si="28"/>
        <v>#N/A</v>
      </c>
      <c r="Y124" s="16" t="e">
        <f t="shared" si="29"/>
        <v>#N/A</v>
      </c>
    </row>
    <row r="125" spans="1:25" ht="15">
      <c r="A125" s="1"/>
      <c r="B125" s="2"/>
      <c r="C125" s="3"/>
      <c r="D125" s="3"/>
      <c r="E125" s="14"/>
      <c r="F125" s="12"/>
      <c r="G125" s="14"/>
      <c r="H125" s="4"/>
      <c r="I125" s="4"/>
      <c r="J125" s="37"/>
      <c r="K125" s="55">
        <f t="shared" si="16"/>
        <v>0</v>
      </c>
      <c r="L125" s="23">
        <f t="shared" si="17"/>
        <v>0</v>
      </c>
      <c r="M125" s="23">
        <f t="shared" si="18"/>
        <v>0</v>
      </c>
      <c r="N125" s="22">
        <f t="shared" si="19"/>
        <v>0</v>
      </c>
      <c r="O125" s="23" t="e">
        <f t="shared" si="20"/>
        <v>#N/A</v>
      </c>
      <c r="P125" s="22">
        <f>daysrun(A$7:B125,M$7:M125)</f>
        <v>0</v>
      </c>
      <c r="Q125" s="30" t="e">
        <f t="shared" si="21"/>
        <v>#N/A</v>
      </c>
      <c r="R125" s="30" t="e">
        <f t="shared" si="22"/>
        <v>#N/A</v>
      </c>
      <c r="S125" s="23" t="e">
        <f t="shared" si="23"/>
        <v>#N/A</v>
      </c>
      <c r="T125" s="22" t="e">
        <f t="shared" si="24"/>
        <v>#N/A</v>
      </c>
      <c r="U125" s="55" t="e">
        <f t="shared" si="25"/>
        <v>#N/A</v>
      </c>
      <c r="V125" s="55" t="e">
        <f t="shared" si="26"/>
        <v>#N/A</v>
      </c>
      <c r="W125" s="56" t="e">
        <f t="shared" si="27"/>
        <v>#N/A</v>
      </c>
      <c r="X125" s="16" t="e">
        <f t="shared" si="28"/>
        <v>#N/A</v>
      </c>
      <c r="Y125" s="16" t="e">
        <f t="shared" si="29"/>
        <v>#N/A</v>
      </c>
    </row>
    <row r="126" spans="1:25" ht="15">
      <c r="A126" s="1"/>
      <c r="B126" s="2"/>
      <c r="C126" s="3"/>
      <c r="D126" s="3"/>
      <c r="E126" s="14"/>
      <c r="F126" s="12"/>
      <c r="G126" s="14"/>
      <c r="H126" s="4"/>
      <c r="I126" s="4"/>
      <c r="J126" s="37"/>
      <c r="K126" s="55">
        <f t="shared" si="16"/>
        <v>0</v>
      </c>
      <c r="L126" s="23">
        <f t="shared" si="17"/>
        <v>0</v>
      </c>
      <c r="M126" s="23">
        <f t="shared" si="18"/>
        <v>0</v>
      </c>
      <c r="N126" s="22">
        <f t="shared" si="19"/>
        <v>0</v>
      </c>
      <c r="O126" s="23" t="e">
        <f t="shared" si="20"/>
        <v>#N/A</v>
      </c>
      <c r="P126" s="22">
        <f>daysrun(A$7:B126,M$7:M126)</f>
        <v>0</v>
      </c>
      <c r="Q126" s="30" t="e">
        <f t="shared" si="21"/>
        <v>#N/A</v>
      </c>
      <c r="R126" s="30" t="e">
        <f t="shared" si="22"/>
        <v>#N/A</v>
      </c>
      <c r="S126" s="23" t="e">
        <f t="shared" si="23"/>
        <v>#N/A</v>
      </c>
      <c r="T126" s="22" t="e">
        <f t="shared" si="24"/>
        <v>#N/A</v>
      </c>
      <c r="U126" s="55" t="e">
        <f t="shared" si="25"/>
        <v>#N/A</v>
      </c>
      <c r="V126" s="55" t="e">
        <f t="shared" si="26"/>
        <v>#N/A</v>
      </c>
      <c r="W126" s="56" t="e">
        <f t="shared" si="27"/>
        <v>#N/A</v>
      </c>
      <c r="X126" s="16" t="e">
        <f t="shared" si="28"/>
        <v>#N/A</v>
      </c>
      <c r="Y126" s="16" t="e">
        <f t="shared" si="29"/>
        <v>#N/A</v>
      </c>
    </row>
    <row r="127" spans="1:25" ht="15">
      <c r="A127" s="1"/>
      <c r="B127" s="2"/>
      <c r="C127" s="3"/>
      <c r="D127" s="3"/>
      <c r="E127" s="14"/>
      <c r="F127" s="12"/>
      <c r="G127" s="14"/>
      <c r="H127" s="4"/>
      <c r="I127" s="4"/>
      <c r="J127" s="37"/>
      <c r="K127" s="55">
        <f t="shared" si="16"/>
        <v>0</v>
      </c>
      <c r="L127" s="23">
        <f t="shared" si="17"/>
        <v>0</v>
      </c>
      <c r="M127" s="23">
        <f t="shared" si="18"/>
        <v>0</v>
      </c>
      <c r="N127" s="22">
        <f t="shared" si="19"/>
        <v>0</v>
      </c>
      <c r="O127" s="23" t="e">
        <f t="shared" si="20"/>
        <v>#N/A</v>
      </c>
      <c r="P127" s="22">
        <f>daysrun(A$7:B127,M$7:M127)</f>
        <v>0</v>
      </c>
      <c r="Q127" s="30" t="e">
        <f t="shared" si="21"/>
        <v>#N/A</v>
      </c>
      <c r="R127" s="30" t="e">
        <f t="shared" si="22"/>
        <v>#N/A</v>
      </c>
      <c r="S127" s="23" t="e">
        <f t="shared" si="23"/>
        <v>#N/A</v>
      </c>
      <c r="T127" s="22" t="e">
        <f t="shared" si="24"/>
        <v>#N/A</v>
      </c>
      <c r="U127" s="55" t="e">
        <f t="shared" si="25"/>
        <v>#N/A</v>
      </c>
      <c r="V127" s="55" t="e">
        <f t="shared" si="26"/>
        <v>#N/A</v>
      </c>
      <c r="W127" s="56" t="e">
        <f t="shared" si="27"/>
        <v>#N/A</v>
      </c>
      <c r="X127" s="16" t="e">
        <f t="shared" si="28"/>
        <v>#N/A</v>
      </c>
      <c r="Y127" s="16" t="e">
        <f t="shared" si="29"/>
        <v>#N/A</v>
      </c>
    </row>
    <row r="128" spans="1:25" ht="15">
      <c r="A128" s="1"/>
      <c r="B128" s="2"/>
      <c r="C128" s="3"/>
      <c r="D128" s="3"/>
      <c r="E128" s="14"/>
      <c r="F128" s="12"/>
      <c r="G128" s="14"/>
      <c r="H128" s="4"/>
      <c r="I128" s="4"/>
      <c r="J128" s="37"/>
      <c r="K128" s="55">
        <f t="shared" si="16"/>
        <v>0</v>
      </c>
      <c r="L128" s="23">
        <f t="shared" si="17"/>
        <v>0</v>
      </c>
      <c r="M128" s="23">
        <f t="shared" si="18"/>
        <v>0</v>
      </c>
      <c r="N128" s="22">
        <f t="shared" si="19"/>
        <v>0</v>
      </c>
      <c r="O128" s="23" t="e">
        <f t="shared" si="20"/>
        <v>#N/A</v>
      </c>
      <c r="P128" s="22">
        <f>daysrun(A$7:B128,M$7:M128)</f>
        <v>0</v>
      </c>
      <c r="Q128" s="30" t="e">
        <f t="shared" si="21"/>
        <v>#N/A</v>
      </c>
      <c r="R128" s="30" t="e">
        <f t="shared" si="22"/>
        <v>#N/A</v>
      </c>
      <c r="S128" s="23" t="e">
        <f t="shared" si="23"/>
        <v>#N/A</v>
      </c>
      <c r="T128" s="22" t="e">
        <f t="shared" si="24"/>
        <v>#N/A</v>
      </c>
      <c r="U128" s="55" t="e">
        <f t="shared" si="25"/>
        <v>#N/A</v>
      </c>
      <c r="V128" s="55" t="e">
        <f t="shared" si="26"/>
        <v>#N/A</v>
      </c>
      <c r="W128" s="56" t="e">
        <f t="shared" si="27"/>
        <v>#N/A</v>
      </c>
      <c r="X128" s="16" t="e">
        <f t="shared" si="28"/>
        <v>#N/A</v>
      </c>
      <c r="Y128" s="16" t="e">
        <f t="shared" si="29"/>
        <v>#N/A</v>
      </c>
    </row>
    <row r="129" spans="1:25" ht="15">
      <c r="A129" s="1"/>
      <c r="B129" s="2"/>
      <c r="C129" s="3"/>
      <c r="D129" s="3"/>
      <c r="E129" s="14"/>
      <c r="F129" s="12"/>
      <c r="G129" s="14"/>
      <c r="H129" s="4"/>
      <c r="I129" s="4"/>
      <c r="J129" s="37"/>
      <c r="K129" s="55">
        <f t="shared" si="16"/>
        <v>0</v>
      </c>
      <c r="L129" s="23">
        <f t="shared" si="17"/>
        <v>0</v>
      </c>
      <c r="M129" s="23">
        <f t="shared" si="18"/>
        <v>0</v>
      </c>
      <c r="N129" s="22">
        <f t="shared" si="19"/>
        <v>0</v>
      </c>
      <c r="O129" s="23" t="e">
        <f t="shared" si="20"/>
        <v>#N/A</v>
      </c>
      <c r="P129" s="22">
        <f>daysrun(A$7:B129,M$7:M129)</f>
        <v>0</v>
      </c>
      <c r="Q129" s="30" t="e">
        <f t="shared" si="21"/>
        <v>#N/A</v>
      </c>
      <c r="R129" s="30" t="e">
        <f t="shared" si="22"/>
        <v>#N/A</v>
      </c>
      <c r="S129" s="23" t="e">
        <f t="shared" si="23"/>
        <v>#N/A</v>
      </c>
      <c r="T129" s="22" t="e">
        <f t="shared" si="24"/>
        <v>#N/A</v>
      </c>
      <c r="U129" s="55" t="e">
        <f t="shared" si="25"/>
        <v>#N/A</v>
      </c>
      <c r="V129" s="55" t="e">
        <f t="shared" si="26"/>
        <v>#N/A</v>
      </c>
      <c r="W129" s="56" t="e">
        <f t="shared" si="27"/>
        <v>#N/A</v>
      </c>
      <c r="X129" s="16" t="e">
        <f t="shared" si="28"/>
        <v>#N/A</v>
      </c>
      <c r="Y129" s="16" t="e">
        <f t="shared" si="29"/>
        <v>#N/A</v>
      </c>
    </row>
    <row r="130" spans="1:25" ht="15">
      <c r="A130" s="1"/>
      <c r="B130" s="2"/>
      <c r="C130" s="3"/>
      <c r="D130" s="3"/>
      <c r="E130" s="14"/>
      <c r="F130" s="12"/>
      <c r="G130" s="14"/>
      <c r="H130" s="4"/>
      <c r="I130" s="4"/>
      <c r="J130" s="37"/>
      <c r="K130" s="55">
        <f t="shared" si="16"/>
        <v>0</v>
      </c>
      <c r="L130" s="23">
        <f t="shared" si="17"/>
        <v>0</v>
      </c>
      <c r="M130" s="23">
        <f t="shared" si="18"/>
        <v>0</v>
      </c>
      <c r="N130" s="22">
        <f t="shared" si="19"/>
        <v>0</v>
      </c>
      <c r="O130" s="23" t="e">
        <f t="shared" si="20"/>
        <v>#N/A</v>
      </c>
      <c r="P130" s="22">
        <f>daysrun(A$7:B130,M$7:M130)</f>
        <v>0</v>
      </c>
      <c r="Q130" s="30" t="e">
        <f t="shared" si="21"/>
        <v>#N/A</v>
      </c>
      <c r="R130" s="30" t="e">
        <f t="shared" si="22"/>
        <v>#N/A</v>
      </c>
      <c r="S130" s="23" t="e">
        <f t="shared" si="23"/>
        <v>#N/A</v>
      </c>
      <c r="T130" s="22" t="e">
        <f t="shared" si="24"/>
        <v>#N/A</v>
      </c>
      <c r="U130" s="55" t="e">
        <f t="shared" si="25"/>
        <v>#N/A</v>
      </c>
      <c r="V130" s="55" t="e">
        <f t="shared" si="26"/>
        <v>#N/A</v>
      </c>
      <c r="W130" s="56" t="e">
        <f t="shared" si="27"/>
        <v>#N/A</v>
      </c>
      <c r="X130" s="16" t="e">
        <f t="shared" si="28"/>
        <v>#N/A</v>
      </c>
      <c r="Y130" s="16" t="e">
        <f t="shared" si="29"/>
        <v>#N/A</v>
      </c>
    </row>
    <row r="131" spans="1:25" ht="15">
      <c r="A131" s="1"/>
      <c r="B131" s="2"/>
      <c r="C131" s="3"/>
      <c r="D131" s="3"/>
      <c r="E131" s="14"/>
      <c r="F131" s="12"/>
      <c r="G131" s="14"/>
      <c r="H131" s="4"/>
      <c r="I131" s="4"/>
      <c r="J131" s="37"/>
      <c r="K131" s="55">
        <f t="shared" si="16"/>
        <v>0</v>
      </c>
      <c r="L131" s="23">
        <f t="shared" si="17"/>
        <v>0</v>
      </c>
      <c r="M131" s="23">
        <f t="shared" si="18"/>
        <v>0</v>
      </c>
      <c r="N131" s="22">
        <f t="shared" si="19"/>
        <v>0</v>
      </c>
      <c r="O131" s="23" t="e">
        <f t="shared" si="20"/>
        <v>#N/A</v>
      </c>
      <c r="P131" s="22">
        <f>daysrun(A$7:B131,M$7:M131)</f>
        <v>0</v>
      </c>
      <c r="Q131" s="30" t="e">
        <f t="shared" si="21"/>
        <v>#N/A</v>
      </c>
      <c r="R131" s="30" t="e">
        <f t="shared" si="22"/>
        <v>#N/A</v>
      </c>
      <c r="S131" s="23" t="e">
        <f t="shared" si="23"/>
        <v>#N/A</v>
      </c>
      <c r="T131" s="22" t="e">
        <f t="shared" si="24"/>
        <v>#N/A</v>
      </c>
      <c r="U131" s="55" t="e">
        <f t="shared" si="25"/>
        <v>#N/A</v>
      </c>
      <c r="V131" s="55" t="e">
        <f t="shared" si="26"/>
        <v>#N/A</v>
      </c>
      <c r="W131" s="56" t="e">
        <f t="shared" si="27"/>
        <v>#N/A</v>
      </c>
      <c r="X131" s="16" t="e">
        <f t="shared" si="28"/>
        <v>#N/A</v>
      </c>
      <c r="Y131" s="16" t="e">
        <f t="shared" si="29"/>
        <v>#N/A</v>
      </c>
    </row>
    <row r="132" spans="1:25" ht="15">
      <c r="A132" s="1"/>
      <c r="B132" s="2"/>
      <c r="C132" s="3"/>
      <c r="D132" s="3"/>
      <c r="E132" s="14"/>
      <c r="F132" s="12"/>
      <c r="G132" s="14"/>
      <c r="H132" s="4"/>
      <c r="I132" s="4"/>
      <c r="J132" s="37"/>
      <c r="K132" s="55">
        <f t="shared" si="16"/>
        <v>0</v>
      </c>
      <c r="L132" s="23">
        <f t="shared" si="17"/>
        <v>0</v>
      </c>
      <c r="M132" s="23">
        <f t="shared" si="18"/>
        <v>0</v>
      </c>
      <c r="N132" s="22">
        <f t="shared" si="19"/>
        <v>0</v>
      </c>
      <c r="O132" s="23" t="e">
        <f t="shared" si="20"/>
        <v>#N/A</v>
      </c>
      <c r="P132" s="22">
        <f>daysrun(A$7:B132,M$7:M132)</f>
        <v>0</v>
      </c>
      <c r="Q132" s="30" t="e">
        <f t="shared" si="21"/>
        <v>#N/A</v>
      </c>
      <c r="R132" s="30" t="e">
        <f t="shared" si="22"/>
        <v>#N/A</v>
      </c>
      <c r="S132" s="23" t="e">
        <f t="shared" si="23"/>
        <v>#N/A</v>
      </c>
      <c r="T132" s="22" t="e">
        <f t="shared" si="24"/>
        <v>#N/A</v>
      </c>
      <c r="U132" s="55" t="e">
        <f t="shared" si="25"/>
        <v>#N/A</v>
      </c>
      <c r="V132" s="55" t="e">
        <f t="shared" si="26"/>
        <v>#N/A</v>
      </c>
      <c r="W132" s="56" t="e">
        <f t="shared" si="27"/>
        <v>#N/A</v>
      </c>
      <c r="X132" s="16" t="e">
        <f t="shared" si="28"/>
        <v>#N/A</v>
      </c>
      <c r="Y132" s="16" t="e">
        <f t="shared" si="29"/>
        <v>#N/A</v>
      </c>
    </row>
    <row r="133" spans="1:25" ht="15">
      <c r="A133" s="1"/>
      <c r="B133" s="2"/>
      <c r="C133" s="3"/>
      <c r="D133" s="3"/>
      <c r="E133" s="14"/>
      <c r="F133" s="12"/>
      <c r="G133" s="14"/>
      <c r="H133" s="4"/>
      <c r="I133" s="4"/>
      <c r="J133" s="37"/>
      <c r="K133" s="55">
        <f t="shared" si="16"/>
        <v>0</v>
      </c>
      <c r="L133" s="23">
        <f t="shared" si="17"/>
        <v>0</v>
      </c>
      <c r="M133" s="23">
        <f t="shared" si="18"/>
        <v>0</v>
      </c>
      <c r="N133" s="22">
        <f t="shared" si="19"/>
        <v>0</v>
      </c>
      <c r="O133" s="23" t="e">
        <f t="shared" si="20"/>
        <v>#N/A</v>
      </c>
      <c r="P133" s="22">
        <f>daysrun(A$7:B133,M$7:M133)</f>
        <v>0</v>
      </c>
      <c r="Q133" s="30" t="e">
        <f t="shared" si="21"/>
        <v>#N/A</v>
      </c>
      <c r="R133" s="30" t="e">
        <f t="shared" si="22"/>
        <v>#N/A</v>
      </c>
      <c r="S133" s="23" t="e">
        <f t="shared" si="23"/>
        <v>#N/A</v>
      </c>
      <c r="T133" s="22" t="e">
        <f t="shared" si="24"/>
        <v>#N/A</v>
      </c>
      <c r="U133" s="55" t="e">
        <f t="shared" si="25"/>
        <v>#N/A</v>
      </c>
      <c r="V133" s="55" t="e">
        <f t="shared" si="26"/>
        <v>#N/A</v>
      </c>
      <c r="W133" s="56" t="e">
        <f t="shared" si="27"/>
        <v>#N/A</v>
      </c>
      <c r="X133" s="16" t="e">
        <f t="shared" si="28"/>
        <v>#N/A</v>
      </c>
      <c r="Y133" s="16" t="e">
        <f t="shared" si="29"/>
        <v>#N/A</v>
      </c>
    </row>
    <row r="134" spans="1:25" ht="15">
      <c r="A134" s="1"/>
      <c r="B134" s="2"/>
      <c r="C134" s="3"/>
      <c r="D134" s="3"/>
      <c r="E134" s="14"/>
      <c r="F134" s="12"/>
      <c r="G134" s="14"/>
      <c r="H134" s="4"/>
      <c r="I134" s="4"/>
      <c r="J134" s="37"/>
      <c r="K134" s="55">
        <f t="shared" si="16"/>
        <v>0</v>
      </c>
      <c r="L134" s="23">
        <f t="shared" si="17"/>
        <v>0</v>
      </c>
      <c r="M134" s="23">
        <f t="shared" si="18"/>
        <v>0</v>
      </c>
      <c r="N134" s="22">
        <f t="shared" si="19"/>
        <v>0</v>
      </c>
      <c r="O134" s="23" t="e">
        <f t="shared" si="20"/>
        <v>#N/A</v>
      </c>
      <c r="P134" s="22">
        <f>daysrun(A$7:B134,M$7:M134)</f>
        <v>0</v>
      </c>
      <c r="Q134" s="30" t="e">
        <f t="shared" si="21"/>
        <v>#N/A</v>
      </c>
      <c r="R134" s="30" t="e">
        <f t="shared" si="22"/>
        <v>#N/A</v>
      </c>
      <c r="S134" s="23" t="e">
        <f t="shared" si="23"/>
        <v>#N/A</v>
      </c>
      <c r="T134" s="22" t="e">
        <f t="shared" si="24"/>
        <v>#N/A</v>
      </c>
      <c r="U134" s="55" t="e">
        <f t="shared" si="25"/>
        <v>#N/A</v>
      </c>
      <c r="V134" s="55" t="e">
        <f t="shared" si="26"/>
        <v>#N/A</v>
      </c>
      <c r="W134" s="56" t="e">
        <f t="shared" si="27"/>
        <v>#N/A</v>
      </c>
      <c r="X134" s="16" t="e">
        <f t="shared" si="28"/>
        <v>#N/A</v>
      </c>
      <c r="Y134" s="16" t="e">
        <f t="shared" si="29"/>
        <v>#N/A</v>
      </c>
    </row>
    <row r="135" spans="1:25" ht="15">
      <c r="A135" s="1"/>
      <c r="B135" s="2"/>
      <c r="C135" s="3"/>
      <c r="D135" s="3"/>
      <c r="E135" s="14"/>
      <c r="F135" s="12"/>
      <c r="G135" s="14"/>
      <c r="H135" s="4"/>
      <c r="I135" s="4"/>
      <c r="J135" s="37"/>
      <c r="K135" s="55">
        <f t="shared" si="16"/>
        <v>0</v>
      </c>
      <c r="L135" s="23">
        <f t="shared" si="17"/>
        <v>0</v>
      </c>
      <c r="M135" s="23">
        <f t="shared" si="18"/>
        <v>0</v>
      </c>
      <c r="N135" s="22">
        <f t="shared" si="19"/>
        <v>0</v>
      </c>
      <c r="O135" s="23" t="e">
        <f t="shared" si="20"/>
        <v>#N/A</v>
      </c>
      <c r="P135" s="22">
        <f>daysrun(A$7:B135,M$7:M135)</f>
        <v>0</v>
      </c>
      <c r="Q135" s="30" t="e">
        <f t="shared" si="21"/>
        <v>#N/A</v>
      </c>
      <c r="R135" s="30" t="e">
        <f t="shared" si="22"/>
        <v>#N/A</v>
      </c>
      <c r="S135" s="23" t="e">
        <f t="shared" si="23"/>
        <v>#N/A</v>
      </c>
      <c r="T135" s="22" t="e">
        <f t="shared" si="24"/>
        <v>#N/A</v>
      </c>
      <c r="U135" s="55" t="e">
        <f t="shared" si="25"/>
        <v>#N/A</v>
      </c>
      <c r="V135" s="55" t="e">
        <f t="shared" si="26"/>
        <v>#N/A</v>
      </c>
      <c r="W135" s="56" t="e">
        <f t="shared" si="27"/>
        <v>#N/A</v>
      </c>
      <c r="X135" s="16" t="e">
        <f t="shared" si="28"/>
        <v>#N/A</v>
      </c>
      <c r="Y135" s="16" t="e">
        <f t="shared" si="29"/>
        <v>#N/A</v>
      </c>
    </row>
    <row r="136" spans="1:25" ht="15">
      <c r="A136" s="1"/>
      <c r="B136" s="2"/>
      <c r="C136" s="3"/>
      <c r="D136" s="3"/>
      <c r="E136" s="14"/>
      <c r="F136" s="12"/>
      <c r="G136" s="14"/>
      <c r="H136" s="4"/>
      <c r="I136" s="4"/>
      <c r="J136" s="37"/>
      <c r="K136" s="55">
        <f>IF(ISBLANK(A136),0,mcourse(Q135,R135,Q136,R136))</f>
        <v>0</v>
      </c>
      <c r="L136" s="23">
        <f>IF(ISBLANK(A136),0,Mdistance(Q135,R135,Q136,R136))</f>
        <v>0</v>
      </c>
      <c r="M136" s="23">
        <f>IF(ISBLANK(A136),0,L136+M135)</f>
        <v>0</v>
      </c>
      <c r="N136" s="22">
        <f>IF(ISBLANK(A136),0,(A136+B136-(A135+B135))*24)</f>
        <v>0</v>
      </c>
      <c r="O136" s="23" t="e">
        <f>IF(N136&gt;0,L136/N136,NA())</f>
        <v>#N/A</v>
      </c>
      <c r="P136" s="22">
        <f>daysrun(A$7:B136,M$7:M136)</f>
        <v>0</v>
      </c>
      <c r="Q136" s="30" t="e">
        <f>IF(ISBLANK($B136),NA(),IF(ISBLANK(C136),mlat(Q135,F136,E136-E135),C136))</f>
        <v>#N/A</v>
      </c>
      <c r="R136" s="30" t="e">
        <f>IF(ISBLANK($B136),NA(),IF(ISBLANK(D136),mlon(Q135,R135,F136,E136-E135,Q136),D136))</f>
        <v>#N/A</v>
      </c>
      <c r="S136" s="23" t="e">
        <f>IF(ISNA(Q136),NA(),DistanceMadeGood(K135:R136,$C$3:$D$3))</f>
        <v>#N/A</v>
      </c>
      <c r="T136" s="22" t="e">
        <f>IF(L136&lt;&gt;0,S136/L136,NA())</f>
        <v>#N/A</v>
      </c>
      <c r="U136" s="55" t="e">
        <f>IF(Q136&lt;&gt;0,mcourse($Q136,$R136,$C$3,$D$3),NA())</f>
        <v>#N/A</v>
      </c>
      <c r="V136" s="55" t="e">
        <f>IF(Q136&lt;&gt;0,Mdistance(Q136,R136,$C$3,$D$3),NA())</f>
        <v>#N/A</v>
      </c>
      <c r="W136" s="56" t="e">
        <f>IF(O136&lt;&gt;0,IF(ISBLANK(A136),NA(),V136/O136/24+A136+B136),NA())</f>
        <v>#N/A</v>
      </c>
      <c r="X136" s="16" t="e">
        <f t="shared" si="28"/>
        <v>#N/A</v>
      </c>
      <c r="Y136" s="16" t="e">
        <f t="shared" si="29"/>
        <v>#N/A</v>
      </c>
    </row>
    <row r="137" spans="1:25" ht="15">
      <c r="A137" s="1"/>
      <c r="B137" s="2"/>
      <c r="C137" s="3"/>
      <c r="D137" s="3"/>
      <c r="E137" s="14"/>
      <c r="F137" s="12"/>
      <c r="G137" s="14"/>
      <c r="H137" s="4"/>
      <c r="I137" s="4"/>
      <c r="J137" s="37"/>
      <c r="K137" s="55">
        <f>IF(ISBLANK(A137),0,mcourse(Q136,R136,Q137,R137))</f>
        <v>0</v>
      </c>
      <c r="L137" s="23">
        <f>IF(ISBLANK(A137),0,Mdistance(Q136,R136,Q137,R137))</f>
        <v>0</v>
      </c>
      <c r="M137" s="23">
        <f>IF(ISBLANK(A137),0,L137+M136)</f>
        <v>0</v>
      </c>
      <c r="N137" s="22">
        <f>IF(ISBLANK(A137),0,(A137+B137-(A136+B136))*24)</f>
        <v>0</v>
      </c>
      <c r="O137" s="23" t="e">
        <f>IF(N137&gt;0,L137/N137,NA())</f>
        <v>#N/A</v>
      </c>
      <c r="P137" s="22">
        <f>daysrun(A$7:B137,M$7:M137)</f>
        <v>0</v>
      </c>
      <c r="Q137" s="30" t="e">
        <f>IF(ISBLANK($B137),NA(),IF(ISBLANK(C137),mlat(Q136,F137,E137-E136),C137))</f>
        <v>#N/A</v>
      </c>
      <c r="R137" s="30" t="e">
        <f>IF(ISBLANK($B137),NA(),IF(ISBLANK(D137),mlon(Q136,R136,F137,E137-E136,Q137),D137))</f>
        <v>#N/A</v>
      </c>
      <c r="S137" s="23" t="e">
        <f>IF(ISNA(Q137),NA(),DistanceMadeGood(K136:R137,$C$3:$D$3))</f>
        <v>#N/A</v>
      </c>
      <c r="T137" s="22" t="e">
        <f>IF(L137&lt;&gt;0,S137/L137,NA())</f>
        <v>#N/A</v>
      </c>
      <c r="U137" s="55" t="e">
        <f>IF(Q137&lt;&gt;0,mcourse($Q137,$R137,$C$3,$D$3),NA())</f>
        <v>#N/A</v>
      </c>
      <c r="V137" s="55" t="e">
        <f>IF(Q137&lt;&gt;0,Mdistance(Q137,R137,$C$3,$D$3),NA())</f>
        <v>#N/A</v>
      </c>
      <c r="W137" s="56" t="e">
        <f>IF(O137&lt;&gt;0,IF(ISBLANK(A137),NA(),V137/O137/24+A137+B137),NA())</f>
        <v>#N/A</v>
      </c>
      <c r="X137" s="16" t="e">
        <f t="shared" si="28"/>
        <v>#N/A</v>
      </c>
      <c r="Y137" s="16" t="e">
        <f t="shared" si="29"/>
        <v>#N/A</v>
      </c>
    </row>
    <row r="138" spans="1:25" ht="15">
      <c r="A138" s="79"/>
      <c r="B138" s="80"/>
      <c r="C138" s="81"/>
      <c r="D138" s="81"/>
      <c r="E138" s="82"/>
      <c r="F138" s="83"/>
      <c r="G138" s="82"/>
      <c r="H138" s="84"/>
      <c r="I138" s="84"/>
      <c r="J138" s="37"/>
      <c r="K138" s="55">
        <f>IF(ISBLANK(A138),0,mcourse(Q137,R137,Q138,R138))</f>
        <v>0</v>
      </c>
      <c r="L138" s="23">
        <f>IF(ISBLANK(A138),0,Mdistance(Q137,R137,Q138,R138))</f>
        <v>0</v>
      </c>
      <c r="M138" s="23">
        <f>IF(ISBLANK(A138),0,L138+M137)</f>
        <v>0</v>
      </c>
      <c r="N138" s="22">
        <f>IF(ISBLANK(A138),0,(A138+B138-(A137+B137))*24)</f>
        <v>0</v>
      </c>
      <c r="O138" s="23" t="e">
        <f>IF(N138&gt;0,L138/N138,NA())</f>
        <v>#N/A</v>
      </c>
      <c r="P138" s="22">
        <f>daysrun(A$7:B138,M$7:M138)</f>
        <v>0</v>
      </c>
      <c r="Q138" s="30" t="e">
        <f>IF(ISBLANK($B138),NA(),IF(ISBLANK(C138),mlat(Q137,F138,E138-E137),C138))</f>
        <v>#N/A</v>
      </c>
      <c r="R138" s="30" t="e">
        <f>IF(ISBLANK($B138),NA(),IF(ISBLANK(D138),mlon(Q137,R137,F138,E138-E137,Q138),D138))</f>
        <v>#N/A</v>
      </c>
      <c r="S138" s="23" t="e">
        <f>IF(ISNA(Q138),NA(),DistanceMadeGood(K137:R138,$C$3:$D$3))</f>
        <v>#N/A</v>
      </c>
      <c r="T138" s="22" t="e">
        <f>IF(L138&lt;&gt;0,S138/L138,NA())</f>
        <v>#N/A</v>
      </c>
      <c r="U138" s="55" t="e">
        <f>IF(Q138&lt;&gt;0,mcourse($Q138,$R138,$C$3,$D$3),NA())</f>
        <v>#N/A</v>
      </c>
      <c r="V138" s="55" t="e">
        <f>IF(Q138&lt;&gt;0,Mdistance(Q138,R138,$C$3,$D$3),NA())</f>
        <v>#N/A</v>
      </c>
      <c r="W138" s="56" t="e">
        <f>IF(O138&lt;&gt;0,IF(ISBLANK(A138),NA(),V138/O138/24+A138+B138),NA())</f>
        <v>#N/A</v>
      </c>
      <c r="X138" s="16" t="e">
        <f t="shared" si="28"/>
        <v>#N/A</v>
      </c>
      <c r="Y138" s="16" t="e">
        <f t="shared" si="29"/>
        <v>#N/A</v>
      </c>
    </row>
    <row r="139" spans="1:23" ht="15">
      <c r="A139" s="33"/>
      <c r="B139" s="70"/>
      <c r="C139" s="33"/>
      <c r="D139" s="33"/>
      <c r="E139" s="71"/>
      <c r="F139" s="72"/>
      <c r="G139" s="71"/>
      <c r="H139" s="33"/>
      <c r="I139" s="33"/>
      <c r="J139" s="73"/>
      <c r="K139" s="74"/>
      <c r="L139" s="75"/>
      <c r="M139" s="75"/>
      <c r="N139" s="76">
        <f>SUM(N7:N138)</f>
        <v>162</v>
      </c>
      <c r="O139" s="75"/>
      <c r="P139" s="76"/>
      <c r="Q139" s="77"/>
      <c r="R139" s="77"/>
      <c r="S139" s="75"/>
      <c r="T139" s="76"/>
      <c r="U139" s="74"/>
      <c r="V139" s="74"/>
      <c r="W139" s="78"/>
    </row>
    <row r="140" spans="1:23" ht="15.75" thickBot="1">
      <c r="A140" s="33"/>
      <c r="B140" s="70"/>
      <c r="C140" s="33"/>
      <c r="D140" s="33"/>
      <c r="E140" s="71"/>
      <c r="F140" s="72"/>
      <c r="G140" s="71"/>
      <c r="H140" s="33"/>
      <c r="I140" s="33"/>
      <c r="J140" s="73"/>
      <c r="K140" s="85" t="s">
        <v>106</v>
      </c>
      <c r="L140" s="86">
        <f>SUM(L8:L139)</f>
        <v>837.2460910309924</v>
      </c>
      <c r="M140" s="75"/>
      <c r="N140" s="76"/>
      <c r="O140" s="75"/>
      <c r="P140" s="76"/>
      <c r="Q140" s="77"/>
      <c r="R140" s="77"/>
      <c r="S140" s="75"/>
      <c r="T140" s="76"/>
      <c r="U140" s="74"/>
      <c r="V140" s="74"/>
      <c r="W140" s="78"/>
    </row>
    <row r="141" spans="2:17" ht="15">
      <c r="B141" s="57"/>
      <c r="K141" s="87" t="s">
        <v>107</v>
      </c>
      <c r="L141" s="17">
        <f>SUM(N9:N13,N17:N23,N29:N41)</f>
        <v>96.58333333348855</v>
      </c>
      <c r="P141" s="24">
        <f>MAX(P$8:P$138)</f>
        <v>149.49319976010025</v>
      </c>
      <c r="Q141" s="25" t="s">
        <v>46</v>
      </c>
    </row>
    <row r="142" spans="1:17" ht="15">
      <c r="A142" s="16">
        <v>0</v>
      </c>
      <c r="K142" s="87" t="s">
        <v>108</v>
      </c>
      <c r="L142" s="17">
        <f>SUM(N8,N14:N16,N24:N28,N42:N50)</f>
        <v>65.41666666651145</v>
      </c>
      <c r="P142" s="26">
        <f>minnotzero(P$8:P$138)</f>
        <v>106.7579376786417</v>
      </c>
      <c r="Q142" s="27" t="s">
        <v>47</v>
      </c>
    </row>
    <row r="143" spans="11:17" ht="15.75" thickBot="1">
      <c r="K143" s="87" t="s">
        <v>109</v>
      </c>
      <c r="L143" s="17">
        <f>SUM(L141:L142)</f>
        <v>162</v>
      </c>
      <c r="P143" s="28">
        <f>avgnotzero(P$8:P$138)</f>
        <v>124.01790093291048</v>
      </c>
      <c r="Q143" s="29" t="s">
        <v>48</v>
      </c>
    </row>
  </sheetData>
  <sheetProtection formatCells="0" insertRows="0" deleteRows="0" sort="0"/>
  <mergeCells count="9">
    <mergeCell ref="U5:V5"/>
    <mergeCell ref="F1:G1"/>
    <mergeCell ref="F2:G2"/>
    <mergeCell ref="F3:G3"/>
    <mergeCell ref="K5:O5"/>
    <mergeCell ref="A2:B2"/>
    <mergeCell ref="A3:B3"/>
    <mergeCell ref="F5:I5"/>
    <mergeCell ref="K2:L2"/>
  </mergeCells>
  <printOptions horizontalCentered="1" verticalCentered="1"/>
  <pageMargins left="0.75" right="0.75" top="1" bottom="1" header="0.5" footer="0.5"/>
  <pageSetup fitToHeight="1" fitToWidth="1" horizontalDpi="360" verticalDpi="360" orientation="landscape" scale="64" r:id="rId1"/>
  <headerFooter alignWithMargins="0">
    <oddHeader>&amp;C&amp;"Arial,Bold Italic"&amp;20NAVIGATION LOG</oddHeader>
  </headerFooter>
</worksheet>
</file>

<file path=xl/worksheets/sheet3.xml><?xml version="1.0" encoding="utf-8"?>
<worksheet xmlns="http://schemas.openxmlformats.org/spreadsheetml/2006/main" xmlns:r="http://schemas.openxmlformats.org/officeDocument/2006/relationships">
  <sheetPr codeName="Sheet2"/>
  <dimension ref="A1:A1"/>
  <sheetViews>
    <sheetView workbookViewId="0" topLeftCell="A1">
      <selection activeCell="A1" sqref="A1"/>
    </sheetView>
  </sheetViews>
  <sheetFormatPr defaultColWidth="9.140625" defaultRowHeight="12.75"/>
  <sheetData/>
  <sheetProtection sheet="1" objects="1" scenarios="1" selectLockedCells="1" selectUnlockedCells="1"/>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Stevenson</dc:creator>
  <cp:keywords/>
  <dc:description/>
  <cp:lastModifiedBy>John Stevenson</cp:lastModifiedBy>
  <dcterms:created xsi:type="dcterms:W3CDTF">2003-06-17T21:22:53Z</dcterms:created>
  <dcterms:modified xsi:type="dcterms:W3CDTF">2005-09-28T20:44:24Z</dcterms:modified>
  <cp:category/>
  <cp:version/>
  <cp:contentType/>
  <cp:contentStatus/>
</cp:coreProperties>
</file>